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 ОРГОТДЕЛ\ДУМА\2023\26.06.2023\готовые решения\21-121\"/>
    </mc:Choice>
  </mc:AlternateContent>
  <xr:revisionPtr revIDLastSave="0" documentId="13_ncr:1_{E6C19C9D-1D78-4DDA-B74E-C6115A03EF25}" xr6:coauthVersionLast="37" xr6:coauthVersionMax="37" xr10:uidLastSave="{00000000-0000-0000-0000-000000000000}"/>
  <bookViews>
    <workbookView xWindow="0" yWindow="0" windowWidth="19200" windowHeight="10785" xr2:uid="{00000000-000D-0000-FFFF-FFFF00000000}"/>
  </bookViews>
  <sheets>
    <sheet name="Доходы 2022 год" sheetId="1" r:id="rId1"/>
  </sheets>
  <definedNames>
    <definedName name="_xlnm.Print_Titles" localSheetId="0">'Доходы 2022 год'!$12:$13</definedName>
    <definedName name="_xlnm.Print_Area" localSheetId="0">'Доходы 2022 год'!$A$1:$T$115</definedName>
  </definedNames>
  <calcPr calcId="179021"/>
</workbook>
</file>

<file path=xl/calcChain.xml><?xml version="1.0" encoding="utf-8"?>
<calcChain xmlns="http://schemas.openxmlformats.org/spreadsheetml/2006/main">
  <c r="S108" i="1" l="1"/>
  <c r="R108" i="1"/>
  <c r="T112" i="1"/>
  <c r="T111" i="1"/>
  <c r="T110" i="1"/>
  <c r="S100" i="1"/>
  <c r="R100" i="1"/>
  <c r="T101" i="1"/>
  <c r="S98" i="1"/>
  <c r="R98" i="1"/>
  <c r="T66" i="1"/>
  <c r="S65" i="1"/>
  <c r="T65" i="1" s="1"/>
  <c r="R65" i="1"/>
  <c r="S63" i="1"/>
  <c r="R63" i="1"/>
  <c r="T64" i="1"/>
  <c r="T63" i="1" l="1"/>
  <c r="S46" i="1" l="1"/>
  <c r="S45" i="1" s="1"/>
  <c r="R46" i="1"/>
  <c r="R45" i="1" s="1"/>
  <c r="T44" i="1"/>
  <c r="T47" i="1"/>
  <c r="S28" i="1"/>
  <c r="R28" i="1"/>
  <c r="T30" i="1"/>
  <c r="T105" i="1"/>
  <c r="T89" i="1"/>
  <c r="S88" i="1"/>
  <c r="R88" i="1"/>
  <c r="T73" i="1"/>
  <c r="S61" i="1"/>
  <c r="R61" i="1"/>
  <c r="T58" i="1"/>
  <c r="T62" i="1"/>
  <c r="S39" i="1"/>
  <c r="R39" i="1"/>
  <c r="T41" i="1"/>
  <c r="S37" i="1"/>
  <c r="R37" i="1"/>
  <c r="T38" i="1"/>
  <c r="T88" i="1" l="1"/>
  <c r="T45" i="1"/>
  <c r="T46" i="1"/>
  <c r="T61" i="1"/>
  <c r="T37" i="1"/>
  <c r="S26" i="1"/>
  <c r="R26" i="1"/>
  <c r="S106" i="1"/>
  <c r="S51" i="1"/>
  <c r="S50" i="1" s="1"/>
  <c r="S94" i="1"/>
  <c r="S92" i="1"/>
  <c r="S90" i="1"/>
  <c r="S84" i="1"/>
  <c r="S82" i="1"/>
  <c r="S80" i="1"/>
  <c r="S75" i="1"/>
  <c r="S74" i="1" s="1"/>
  <c r="S69" i="1"/>
  <c r="S67" i="1"/>
  <c r="S56" i="1"/>
  <c r="S43" i="1"/>
  <c r="S34" i="1"/>
  <c r="S32" i="1"/>
  <c r="S24" i="1"/>
  <c r="S19" i="1"/>
  <c r="S17" i="1"/>
  <c r="S15" i="1"/>
  <c r="T57" i="1"/>
  <c r="S14" i="1" l="1"/>
  <c r="S55" i="1"/>
  <c r="S97" i="1"/>
  <c r="S49" i="1" l="1"/>
  <c r="S48" i="1" s="1"/>
  <c r="S114" i="1" s="1"/>
  <c r="Q39" i="1" l="1"/>
  <c r="Q43" i="1"/>
  <c r="Q108" i="1" l="1"/>
  <c r="Q106" i="1"/>
  <c r="Q103" i="1"/>
  <c r="Q100" i="1"/>
  <c r="Q98" i="1"/>
  <c r="Q94" i="1"/>
  <c r="Q92" i="1"/>
  <c r="Q90" i="1"/>
  <c r="Q86" i="1"/>
  <c r="Q84" i="1"/>
  <c r="Q82" i="1"/>
  <c r="Q80" i="1"/>
  <c r="Q75" i="1"/>
  <c r="Q69" i="1"/>
  <c r="Q67" i="1"/>
  <c r="Q59" i="1"/>
  <c r="R56" i="1"/>
  <c r="T56" i="1" s="1"/>
  <c r="Q56" i="1"/>
  <c r="Q53" i="1"/>
  <c r="Q51" i="1"/>
  <c r="Q34" i="1"/>
  <c r="Q32" i="1"/>
  <c r="Q28" i="1"/>
  <c r="Q26" i="1"/>
  <c r="Q24" i="1"/>
  <c r="Q19" i="1"/>
  <c r="Q17" i="1"/>
  <c r="Q15" i="1"/>
  <c r="O94" i="1"/>
  <c r="O108" i="1"/>
  <c r="O106" i="1"/>
  <c r="O103" i="1"/>
  <c r="O100" i="1"/>
  <c r="O98" i="1"/>
  <c r="O92" i="1"/>
  <c r="O90" i="1"/>
  <c r="O86" i="1"/>
  <c r="O84" i="1"/>
  <c r="O82" i="1"/>
  <c r="O80" i="1"/>
  <c r="O75" i="1"/>
  <c r="O69" i="1"/>
  <c r="O67" i="1"/>
  <c r="O59" i="1"/>
  <c r="P56" i="1"/>
  <c r="O56" i="1"/>
  <c r="O53" i="1"/>
  <c r="O51" i="1"/>
  <c r="O39" i="1"/>
  <c r="O34" i="1"/>
  <c r="O32" i="1"/>
  <c r="O28" i="1"/>
  <c r="O26" i="1"/>
  <c r="O24" i="1"/>
  <c r="O19" i="1"/>
  <c r="O17" i="1"/>
  <c r="O15" i="1"/>
  <c r="N54" i="1"/>
  <c r="P54" i="1" s="1"/>
  <c r="M53" i="1"/>
  <c r="L53" i="1"/>
  <c r="M108" i="1"/>
  <c r="M106" i="1"/>
  <c r="M103" i="1"/>
  <c r="M100" i="1"/>
  <c r="M98" i="1"/>
  <c r="M94" i="1"/>
  <c r="M92" i="1"/>
  <c r="M90" i="1"/>
  <c r="M86" i="1"/>
  <c r="M84" i="1"/>
  <c r="M82" i="1"/>
  <c r="M80" i="1"/>
  <c r="M75" i="1"/>
  <c r="M69" i="1"/>
  <c r="M67" i="1"/>
  <c r="M59" i="1"/>
  <c r="N56" i="1"/>
  <c r="M56" i="1"/>
  <c r="M51" i="1"/>
  <c r="M39" i="1"/>
  <c r="M34" i="1"/>
  <c r="M32" i="1"/>
  <c r="M28" i="1"/>
  <c r="M26" i="1"/>
  <c r="M24" i="1"/>
  <c r="M19" i="1"/>
  <c r="M17" i="1"/>
  <c r="M15" i="1"/>
  <c r="L56" i="1"/>
  <c r="K108" i="1"/>
  <c r="K106" i="1"/>
  <c r="K103" i="1"/>
  <c r="K100" i="1"/>
  <c r="K98" i="1"/>
  <c r="K94" i="1"/>
  <c r="K92" i="1"/>
  <c r="K90" i="1"/>
  <c r="K86" i="1"/>
  <c r="K84" i="1"/>
  <c r="K82" i="1"/>
  <c r="K80" i="1"/>
  <c r="K75" i="1"/>
  <c r="K69" i="1"/>
  <c r="K67" i="1"/>
  <c r="K59" i="1"/>
  <c r="K56" i="1"/>
  <c r="K51" i="1"/>
  <c r="K50" i="1" s="1"/>
  <c r="K39" i="1"/>
  <c r="K34" i="1"/>
  <c r="K32" i="1"/>
  <c r="K28" i="1"/>
  <c r="K26" i="1"/>
  <c r="K24" i="1"/>
  <c r="K19" i="1"/>
  <c r="K17" i="1"/>
  <c r="K15" i="1"/>
  <c r="I67" i="1"/>
  <c r="J93" i="1"/>
  <c r="L93" i="1" s="1"/>
  <c r="L92" i="1" s="1"/>
  <c r="I92" i="1"/>
  <c r="H92" i="1"/>
  <c r="H99" i="1"/>
  <c r="J99" i="1" s="1"/>
  <c r="L99" i="1" s="1"/>
  <c r="N99" i="1" s="1"/>
  <c r="G98" i="1"/>
  <c r="I98" i="1"/>
  <c r="F98" i="1"/>
  <c r="I69" i="1"/>
  <c r="H68" i="1"/>
  <c r="J68" i="1" s="1"/>
  <c r="J67" i="1" s="1"/>
  <c r="G67" i="1"/>
  <c r="H96" i="1"/>
  <c r="J96" i="1" s="1"/>
  <c r="L96" i="1" s="1"/>
  <c r="N96" i="1" s="1"/>
  <c r="P96" i="1" s="1"/>
  <c r="T96" i="1" s="1"/>
  <c r="G94" i="1"/>
  <c r="G69" i="1"/>
  <c r="N53" i="1" l="1"/>
  <c r="Q14" i="1"/>
  <c r="Q50" i="1"/>
  <c r="Q55" i="1"/>
  <c r="J92" i="1"/>
  <c r="K74" i="1"/>
  <c r="O50" i="1"/>
  <c r="M55" i="1"/>
  <c r="Q74" i="1"/>
  <c r="P53" i="1"/>
  <c r="P99" i="1"/>
  <c r="N98" i="1"/>
  <c r="M14" i="1"/>
  <c r="N93" i="1"/>
  <c r="M97" i="1"/>
  <c r="M50" i="1"/>
  <c r="O14" i="1"/>
  <c r="O55" i="1"/>
  <c r="O97" i="1"/>
  <c r="Q97" i="1"/>
  <c r="M74" i="1"/>
  <c r="O74" i="1"/>
  <c r="H67" i="1"/>
  <c r="L98" i="1"/>
  <c r="L68" i="1"/>
  <c r="K14" i="1"/>
  <c r="K55" i="1"/>
  <c r="K97" i="1"/>
  <c r="J98" i="1"/>
  <c r="H98" i="1"/>
  <c r="F94" i="1"/>
  <c r="F69" i="1"/>
  <c r="R53" i="1" l="1"/>
  <c r="T53" i="1" s="1"/>
  <c r="T54" i="1"/>
  <c r="M49" i="1"/>
  <c r="M48" i="1" s="1"/>
  <c r="M114" i="1" s="1"/>
  <c r="O49" i="1"/>
  <c r="O48" i="1" s="1"/>
  <c r="O114" i="1" s="1"/>
  <c r="Q49" i="1"/>
  <c r="Q48" i="1" s="1"/>
  <c r="Q114" i="1" s="1"/>
  <c r="L67" i="1"/>
  <c r="N68" i="1"/>
  <c r="N92" i="1"/>
  <c r="P93" i="1"/>
  <c r="P98" i="1"/>
  <c r="K49" i="1"/>
  <c r="K48" i="1" s="1"/>
  <c r="K114" i="1" s="1"/>
  <c r="G15" i="1"/>
  <c r="I15" i="1"/>
  <c r="H16" i="1"/>
  <c r="J16" i="1" s="1"/>
  <c r="G17" i="1"/>
  <c r="I17" i="1"/>
  <c r="H18" i="1"/>
  <c r="H17" i="1" s="1"/>
  <c r="G19" i="1"/>
  <c r="I19" i="1"/>
  <c r="H20" i="1"/>
  <c r="J20" i="1" s="1"/>
  <c r="L20" i="1" s="1"/>
  <c r="N20" i="1" s="1"/>
  <c r="H21" i="1"/>
  <c r="J21" i="1" s="1"/>
  <c r="L21" i="1" s="1"/>
  <c r="N21" i="1" s="1"/>
  <c r="P21" i="1" s="1"/>
  <c r="T21" i="1" s="1"/>
  <c r="H22" i="1"/>
  <c r="J22" i="1" s="1"/>
  <c r="L22" i="1" s="1"/>
  <c r="N22" i="1" s="1"/>
  <c r="P22" i="1" s="1"/>
  <c r="T22" i="1" s="1"/>
  <c r="H23" i="1"/>
  <c r="J23" i="1" s="1"/>
  <c r="L23" i="1" s="1"/>
  <c r="N23" i="1" s="1"/>
  <c r="P23" i="1" s="1"/>
  <c r="T23" i="1" s="1"/>
  <c r="G24" i="1"/>
  <c r="I24" i="1"/>
  <c r="H25" i="1"/>
  <c r="H24" i="1" s="1"/>
  <c r="G26" i="1"/>
  <c r="I26" i="1"/>
  <c r="H27" i="1"/>
  <c r="J27" i="1" s="1"/>
  <c r="L27" i="1" s="1"/>
  <c r="N27" i="1" s="1"/>
  <c r="G28" i="1"/>
  <c r="I28" i="1"/>
  <c r="H29" i="1"/>
  <c r="J29" i="1" s="1"/>
  <c r="L29" i="1" s="1"/>
  <c r="N29" i="1" s="1"/>
  <c r="H31" i="1"/>
  <c r="J31" i="1" s="1"/>
  <c r="L31" i="1" s="1"/>
  <c r="G32" i="1"/>
  <c r="I32" i="1"/>
  <c r="H33" i="1"/>
  <c r="J33" i="1" s="1"/>
  <c r="G34" i="1"/>
  <c r="I34" i="1"/>
  <c r="H35" i="1"/>
  <c r="J35" i="1" s="1"/>
  <c r="L35" i="1" s="1"/>
  <c r="H36" i="1"/>
  <c r="J36" i="1" s="1"/>
  <c r="L36" i="1" s="1"/>
  <c r="N36" i="1" s="1"/>
  <c r="P36" i="1" s="1"/>
  <c r="T36" i="1" s="1"/>
  <c r="G39" i="1"/>
  <c r="I39" i="1"/>
  <c r="H40" i="1"/>
  <c r="J40" i="1" s="1"/>
  <c r="L40" i="1" s="1"/>
  <c r="N40" i="1" s="1"/>
  <c r="H42" i="1"/>
  <c r="J42" i="1" s="1"/>
  <c r="L42" i="1" s="1"/>
  <c r="N42" i="1" s="1"/>
  <c r="P42" i="1" s="1"/>
  <c r="T42" i="1" s="1"/>
  <c r="H43" i="1"/>
  <c r="J43" i="1" s="1"/>
  <c r="L43" i="1" s="1"/>
  <c r="N43" i="1" s="1"/>
  <c r="H44" i="1"/>
  <c r="J44" i="1" s="1"/>
  <c r="L44" i="1" s="1"/>
  <c r="N44" i="1" s="1"/>
  <c r="P44" i="1" s="1"/>
  <c r="G51" i="1"/>
  <c r="G50" i="1" s="1"/>
  <c r="I51" i="1"/>
  <c r="I50" i="1" s="1"/>
  <c r="H52" i="1"/>
  <c r="H51" i="1" s="1"/>
  <c r="H50" i="1" s="1"/>
  <c r="G56" i="1"/>
  <c r="G55" i="1" s="1"/>
  <c r="I56" i="1"/>
  <c r="H58" i="1"/>
  <c r="H56" i="1" s="1"/>
  <c r="H59" i="1"/>
  <c r="I59" i="1"/>
  <c r="J60" i="1"/>
  <c r="H70" i="1"/>
  <c r="H71" i="1"/>
  <c r="J71" i="1" s="1"/>
  <c r="L71" i="1" s="1"/>
  <c r="N71" i="1" s="1"/>
  <c r="P71" i="1" s="1"/>
  <c r="H72" i="1"/>
  <c r="H73" i="1"/>
  <c r="J73" i="1" s="1"/>
  <c r="L73" i="1" s="1"/>
  <c r="N73" i="1" s="1"/>
  <c r="P73" i="1" s="1"/>
  <c r="G75" i="1"/>
  <c r="I75" i="1"/>
  <c r="H76" i="1"/>
  <c r="H77" i="1"/>
  <c r="J77" i="1" s="1"/>
  <c r="L77" i="1" s="1"/>
  <c r="N77" i="1" s="1"/>
  <c r="P77" i="1" s="1"/>
  <c r="T77" i="1" s="1"/>
  <c r="H78" i="1"/>
  <c r="J78" i="1" s="1"/>
  <c r="L78" i="1" s="1"/>
  <c r="N78" i="1" s="1"/>
  <c r="H79" i="1"/>
  <c r="J79" i="1" s="1"/>
  <c r="L79" i="1" s="1"/>
  <c r="N79" i="1" s="1"/>
  <c r="P79" i="1" s="1"/>
  <c r="T79" i="1" s="1"/>
  <c r="G80" i="1"/>
  <c r="I80" i="1"/>
  <c r="H81" i="1"/>
  <c r="H80" i="1" s="1"/>
  <c r="G82" i="1"/>
  <c r="I82" i="1"/>
  <c r="H83" i="1"/>
  <c r="H82" i="1" s="1"/>
  <c r="G84" i="1"/>
  <c r="I84" i="1"/>
  <c r="H85" i="1"/>
  <c r="H84" i="1" s="1"/>
  <c r="G86" i="1"/>
  <c r="I86" i="1"/>
  <c r="H87" i="1"/>
  <c r="H86" i="1" s="1"/>
  <c r="G90" i="1"/>
  <c r="I90" i="1"/>
  <c r="H91" i="1"/>
  <c r="H90" i="1" s="1"/>
  <c r="I94" i="1"/>
  <c r="H95" i="1"/>
  <c r="H94" i="1" s="1"/>
  <c r="G100" i="1"/>
  <c r="I100" i="1"/>
  <c r="H102" i="1"/>
  <c r="H100" i="1" s="1"/>
  <c r="H103" i="1"/>
  <c r="I103" i="1"/>
  <c r="J104" i="1"/>
  <c r="G106" i="1"/>
  <c r="I106" i="1"/>
  <c r="H107" i="1"/>
  <c r="H106" i="1" s="1"/>
  <c r="G108" i="1"/>
  <c r="I108" i="1"/>
  <c r="H109" i="1"/>
  <c r="H113" i="1"/>
  <c r="J113" i="1" s="1"/>
  <c r="L113" i="1" s="1"/>
  <c r="N113" i="1" s="1"/>
  <c r="P113" i="1" s="1"/>
  <c r="T113" i="1" s="1"/>
  <c r="T98" i="1" l="1"/>
  <c r="T99" i="1"/>
  <c r="P43" i="1"/>
  <c r="L28" i="1"/>
  <c r="N31" i="1"/>
  <c r="P31" i="1" s="1"/>
  <c r="T31" i="1" s="1"/>
  <c r="N19" i="1"/>
  <c r="P20" i="1"/>
  <c r="P29" i="1"/>
  <c r="N26" i="1"/>
  <c r="P27" i="1"/>
  <c r="N39" i="1"/>
  <c r="P40" i="1"/>
  <c r="P39" i="1" s="1"/>
  <c r="L34" i="1"/>
  <c r="N35" i="1"/>
  <c r="P92" i="1"/>
  <c r="R93" i="1"/>
  <c r="T93" i="1" s="1"/>
  <c r="N67" i="1"/>
  <c r="P68" i="1"/>
  <c r="P78" i="1"/>
  <c r="J103" i="1"/>
  <c r="L104" i="1"/>
  <c r="J59" i="1"/>
  <c r="L60" i="1"/>
  <c r="J32" i="1"/>
  <c r="L33" i="1"/>
  <c r="L39" i="1"/>
  <c r="L19" i="1"/>
  <c r="L26" i="1"/>
  <c r="J15" i="1"/>
  <c r="L16" i="1"/>
  <c r="I97" i="1"/>
  <c r="I55" i="1"/>
  <c r="H97" i="1"/>
  <c r="I74" i="1"/>
  <c r="G74" i="1"/>
  <c r="J72" i="1"/>
  <c r="L72" i="1" s="1"/>
  <c r="N72" i="1" s="1"/>
  <c r="H69" i="1"/>
  <c r="H55" i="1" s="1"/>
  <c r="J26" i="1"/>
  <c r="H108" i="1"/>
  <c r="G97" i="1"/>
  <c r="J52" i="1"/>
  <c r="J25" i="1"/>
  <c r="J18" i="1"/>
  <c r="G14" i="1"/>
  <c r="H39" i="1"/>
  <c r="H28" i="1"/>
  <c r="H26" i="1"/>
  <c r="H19" i="1"/>
  <c r="I14" i="1"/>
  <c r="J58" i="1"/>
  <c r="J39" i="1"/>
  <c r="J34" i="1"/>
  <c r="H34" i="1"/>
  <c r="H32" i="1"/>
  <c r="J28" i="1"/>
  <c r="J19" i="1"/>
  <c r="H15" i="1"/>
  <c r="H75" i="1"/>
  <c r="H74" i="1" s="1"/>
  <c r="J109" i="1"/>
  <c r="L109" i="1" s="1"/>
  <c r="J107" i="1"/>
  <c r="L107" i="1" s="1"/>
  <c r="J102" i="1"/>
  <c r="L102" i="1" s="1"/>
  <c r="J95" i="1"/>
  <c r="L95" i="1" s="1"/>
  <c r="J91" i="1"/>
  <c r="L91" i="1" s="1"/>
  <c r="J87" i="1"/>
  <c r="L87" i="1" s="1"/>
  <c r="J85" i="1"/>
  <c r="L85" i="1" s="1"/>
  <c r="J83" i="1"/>
  <c r="L83" i="1" s="1"/>
  <c r="J81" i="1"/>
  <c r="L81" i="1" s="1"/>
  <c r="J76" i="1"/>
  <c r="L76" i="1" s="1"/>
  <c r="J70" i="1"/>
  <c r="L70" i="1" s="1"/>
  <c r="N70" i="1" s="1"/>
  <c r="P70" i="1" s="1"/>
  <c r="T70" i="1" s="1"/>
  <c r="R43" i="1" l="1"/>
  <c r="T43" i="1" s="1"/>
  <c r="R92" i="1"/>
  <c r="T92" i="1" s="1"/>
  <c r="L84" i="1"/>
  <c r="N85" i="1"/>
  <c r="L90" i="1"/>
  <c r="N91" i="1"/>
  <c r="L100" i="1"/>
  <c r="N102" i="1"/>
  <c r="L108" i="1"/>
  <c r="N109" i="1"/>
  <c r="L32" i="1"/>
  <c r="N33" i="1"/>
  <c r="L59" i="1"/>
  <c r="N60" i="1"/>
  <c r="L103" i="1"/>
  <c r="N104" i="1"/>
  <c r="P67" i="1"/>
  <c r="N34" i="1"/>
  <c r="P35" i="1"/>
  <c r="P26" i="1"/>
  <c r="P28" i="1"/>
  <c r="P19" i="1"/>
  <c r="L75" i="1"/>
  <c r="N76" i="1"/>
  <c r="L82" i="1"/>
  <c r="N83" i="1"/>
  <c r="L86" i="1"/>
  <c r="N87" i="1"/>
  <c r="L94" i="1"/>
  <c r="N95" i="1"/>
  <c r="L106" i="1"/>
  <c r="N107" i="1"/>
  <c r="L15" i="1"/>
  <c r="N16" i="1"/>
  <c r="N28" i="1"/>
  <c r="L80" i="1"/>
  <c r="N81" i="1"/>
  <c r="T78" i="1"/>
  <c r="P72" i="1"/>
  <c r="N69" i="1"/>
  <c r="J17" i="1"/>
  <c r="L18" i="1"/>
  <c r="J51" i="1"/>
  <c r="J50" i="1" s="1"/>
  <c r="L52" i="1"/>
  <c r="J56" i="1"/>
  <c r="J24" i="1"/>
  <c r="L25" i="1"/>
  <c r="L69" i="1"/>
  <c r="G49" i="1"/>
  <c r="G48" i="1" s="1"/>
  <c r="G114" i="1" s="1"/>
  <c r="I49" i="1"/>
  <c r="I48" i="1" s="1"/>
  <c r="I114" i="1" s="1"/>
  <c r="J69" i="1"/>
  <c r="H49" i="1"/>
  <c r="H48" i="1" s="1"/>
  <c r="H14" i="1"/>
  <c r="J80" i="1"/>
  <c r="J84" i="1"/>
  <c r="J90" i="1"/>
  <c r="J100" i="1"/>
  <c r="J108" i="1"/>
  <c r="J75" i="1"/>
  <c r="J82" i="1"/>
  <c r="J86" i="1"/>
  <c r="J94" i="1"/>
  <c r="J106" i="1"/>
  <c r="F108" i="1"/>
  <c r="F51" i="1"/>
  <c r="F50" i="1" s="1"/>
  <c r="F106" i="1"/>
  <c r="F103" i="1"/>
  <c r="F100" i="1"/>
  <c r="F90" i="1"/>
  <c r="F86" i="1"/>
  <c r="F84" i="1"/>
  <c r="F82" i="1"/>
  <c r="F80" i="1"/>
  <c r="F75" i="1"/>
  <c r="F67" i="1"/>
  <c r="F59" i="1"/>
  <c r="F56" i="1"/>
  <c r="F39" i="1"/>
  <c r="F34" i="1"/>
  <c r="F32" i="1"/>
  <c r="F28" i="1"/>
  <c r="F26" i="1"/>
  <c r="F24" i="1"/>
  <c r="F19" i="1"/>
  <c r="F17" i="1"/>
  <c r="F15" i="1"/>
  <c r="J55" i="1" l="1"/>
  <c r="L55" i="1"/>
  <c r="R19" i="1"/>
  <c r="T20" i="1"/>
  <c r="R67" i="1"/>
  <c r="T68" i="1"/>
  <c r="T28" i="1"/>
  <c r="T29" i="1"/>
  <c r="T26" i="1"/>
  <c r="T27" i="1"/>
  <c r="T40" i="1"/>
  <c r="L97" i="1"/>
  <c r="L74" i="1"/>
  <c r="L51" i="1"/>
  <c r="L50" i="1" s="1"/>
  <c r="N52" i="1"/>
  <c r="L17" i="1"/>
  <c r="N18" i="1"/>
  <c r="P16" i="1"/>
  <c r="N15" i="1"/>
  <c r="N106" i="1"/>
  <c r="P107" i="1"/>
  <c r="P95" i="1"/>
  <c r="N94" i="1"/>
  <c r="N86" i="1"/>
  <c r="P87" i="1"/>
  <c r="N82" i="1"/>
  <c r="P83" i="1"/>
  <c r="P76" i="1"/>
  <c r="N75" i="1"/>
  <c r="P34" i="1"/>
  <c r="N103" i="1"/>
  <c r="P104" i="1"/>
  <c r="P60" i="1"/>
  <c r="N59" i="1"/>
  <c r="N55" i="1" s="1"/>
  <c r="N32" i="1"/>
  <c r="P33" i="1"/>
  <c r="N108" i="1"/>
  <c r="P109" i="1"/>
  <c r="N100" i="1"/>
  <c r="P102" i="1"/>
  <c r="N90" i="1"/>
  <c r="P91" i="1"/>
  <c r="P85" i="1"/>
  <c r="N84" i="1"/>
  <c r="L24" i="1"/>
  <c r="N25" i="1"/>
  <c r="N80" i="1"/>
  <c r="P81" i="1"/>
  <c r="J14" i="1"/>
  <c r="P69" i="1"/>
  <c r="J74" i="1"/>
  <c r="H114" i="1"/>
  <c r="J97" i="1"/>
  <c r="F55" i="1"/>
  <c r="F74" i="1"/>
  <c r="F97" i="1"/>
  <c r="F14" i="1"/>
  <c r="T67" i="1" l="1"/>
  <c r="L49" i="1"/>
  <c r="L48" i="1" s="1"/>
  <c r="T19" i="1"/>
  <c r="T39" i="1"/>
  <c r="R34" i="1"/>
  <c r="T34" i="1" s="1"/>
  <c r="T35" i="1"/>
  <c r="R69" i="1"/>
  <c r="T72" i="1"/>
  <c r="P80" i="1"/>
  <c r="P25" i="1"/>
  <c r="N24" i="1"/>
  <c r="P90" i="1"/>
  <c r="P100" i="1"/>
  <c r="P108" i="1"/>
  <c r="P32" i="1"/>
  <c r="P103" i="1"/>
  <c r="R104" i="1"/>
  <c r="T104" i="1" s="1"/>
  <c r="P82" i="1"/>
  <c r="P86" i="1"/>
  <c r="R87" i="1"/>
  <c r="T87" i="1" s="1"/>
  <c r="R106" i="1"/>
  <c r="P106" i="1"/>
  <c r="N17" i="1"/>
  <c r="P18" i="1"/>
  <c r="N51" i="1"/>
  <c r="N50" i="1" s="1"/>
  <c r="P52" i="1"/>
  <c r="R85" i="1"/>
  <c r="T85" i="1" s="1"/>
  <c r="P84" i="1"/>
  <c r="R60" i="1"/>
  <c r="T60" i="1" s="1"/>
  <c r="P59" i="1"/>
  <c r="P55" i="1" s="1"/>
  <c r="P75" i="1"/>
  <c r="P94" i="1"/>
  <c r="P15" i="1"/>
  <c r="N74" i="1"/>
  <c r="N97" i="1"/>
  <c r="L14" i="1"/>
  <c r="J49" i="1"/>
  <c r="J48" i="1" s="1"/>
  <c r="J114" i="1" s="1"/>
  <c r="F49" i="1"/>
  <c r="F48" i="1" s="1"/>
  <c r="F114" i="1" s="1"/>
  <c r="L114" i="1" l="1"/>
  <c r="N14" i="1"/>
  <c r="T69" i="1"/>
  <c r="R94" i="1"/>
  <c r="T95" i="1"/>
  <c r="R15" i="1"/>
  <c r="T16" i="1"/>
  <c r="R75" i="1"/>
  <c r="T76" i="1"/>
  <c r="T106" i="1"/>
  <c r="T107" i="1"/>
  <c r="R97" i="1"/>
  <c r="T102" i="1"/>
  <c r="R90" i="1"/>
  <c r="T91" i="1"/>
  <c r="R80" i="1"/>
  <c r="T80" i="1" s="1"/>
  <c r="T81" i="1"/>
  <c r="R82" i="1"/>
  <c r="T82" i="1" s="1"/>
  <c r="T83" i="1"/>
  <c r="R32" i="1"/>
  <c r="T32" i="1" s="1"/>
  <c r="T33" i="1"/>
  <c r="T108" i="1"/>
  <c r="T109" i="1"/>
  <c r="R84" i="1"/>
  <c r="T84" i="1" s="1"/>
  <c r="R86" i="1"/>
  <c r="T86" i="1" s="1"/>
  <c r="R103" i="1"/>
  <c r="T103" i="1" s="1"/>
  <c r="R59" i="1"/>
  <c r="T59" i="1" s="1"/>
  <c r="P97" i="1"/>
  <c r="N49" i="1"/>
  <c r="N48" i="1" s="1"/>
  <c r="N114" i="1" s="1"/>
  <c r="P51" i="1"/>
  <c r="P50" i="1" s="1"/>
  <c r="P17" i="1"/>
  <c r="P74" i="1"/>
  <c r="P24" i="1"/>
  <c r="R74" i="1" l="1"/>
  <c r="T74" i="1" s="1"/>
  <c r="R55" i="1"/>
  <c r="T55" i="1" s="1"/>
  <c r="T94" i="1"/>
  <c r="T90" i="1"/>
  <c r="T75" i="1"/>
  <c r="T15" i="1"/>
  <c r="P49" i="1"/>
  <c r="P48" i="1" s="1"/>
  <c r="T100" i="1"/>
  <c r="T97" i="1"/>
  <c r="R24" i="1"/>
  <c r="T24" i="1" s="1"/>
  <c r="T25" i="1"/>
  <c r="R17" i="1"/>
  <c r="T17" i="1" s="1"/>
  <c r="T18" i="1"/>
  <c r="R51" i="1"/>
  <c r="R50" i="1" s="1"/>
  <c r="T52" i="1"/>
  <c r="P14" i="1"/>
  <c r="R14" i="1" l="1"/>
  <c r="T14" i="1" s="1"/>
  <c r="P114" i="1"/>
  <c r="T50" i="1"/>
  <c r="T51" i="1"/>
  <c r="R49" i="1"/>
  <c r="R48" i="1" l="1"/>
  <c r="T49" i="1"/>
  <c r="R114" i="1" l="1"/>
  <c r="T114" i="1" s="1"/>
  <c r="T48" i="1"/>
</calcChain>
</file>

<file path=xl/sharedStrings.xml><?xml version="1.0" encoding="utf-8"?>
<sst xmlns="http://schemas.openxmlformats.org/spreadsheetml/2006/main" count="534" uniqueCount="196">
  <si>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</si>
  <si>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</si>
  <si>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</si>
  <si>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</si>
  <si>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</si>
  <si>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</si>
  <si>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</si>
  <si>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</si>
  <si>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</si>
  <si>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</si>
  <si>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</si>
  <si>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</si>
  <si>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</si>
  <si>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</si>
  <si>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</si>
  <si>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</si>
  <si>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</si>
  <si>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</si>
  <si>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</si>
  <si>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</si>
  <si>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</si>
  <si>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</si>
  <si>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</si>
  <si>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</si>
  <si>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</si>
  <si>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</si>
  <si>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</si>
  <si>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</si>
  <si>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</si>
  <si>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</si>
  <si>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</si>
  <si>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</si>
  <si>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</si>
  <si>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</si>
  <si>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</si>
  <si>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</si>
  <si>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</si>
  <si>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1160000000</t>
  </si>
  <si>
    <t>ШТРАФЫ, САНКЦИИ, ВОЗМЕЩЕНИЕ УЩЕРБА</t>
  </si>
  <si>
    <t>140</t>
  </si>
  <si>
    <t>2000000000</t>
  </si>
  <si>
    <t>БЕЗВОЗМЕЗДНЫЕ ПОСТУПЛЕНИЯ</t>
  </si>
  <si>
    <t>912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</si>
  <si>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</si>
  <si>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</si>
  <si>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</si>
  <si>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907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</si>
  <si>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</si>
  <si>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</si>
  <si>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</si>
  <si>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</si>
  <si>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</si>
  <si>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</si>
  <si>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</si>
  <si>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</si>
  <si>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</si>
  <si>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</si>
  <si>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</si>
  <si>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</si>
  <si>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</si>
  <si>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</si>
  <si>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</si>
  <si>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</si>
  <si>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</si>
  <si>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</si>
  <si>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</si>
  <si>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</si>
  <si>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</si>
  <si>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</si>
  <si>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</si>
  <si>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</si>
  <si>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</si>
  <si>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</si>
  <si>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</si>
  <si>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</si>
  <si>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</si>
  <si>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</si>
  <si>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</si>
  <si>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</si>
  <si>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</si>
  <si>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</si>
  <si>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</si>
  <si>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</si>
  <si>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Приложение № 1</t>
  </si>
  <si>
    <t xml:space="preserve">от    № 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</si>
  <si>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</si>
  <si>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</si>
  <si>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</si>
  <si>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</si>
  <si>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</si>
  <si>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</si>
  <si>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</si>
  <si>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</si>
  <si>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</si>
  <si>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</si>
  <si>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</si>
  <si>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</si>
  <si>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</si>
  <si>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</si>
  <si>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</si>
  <si>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</si>
  <si>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</si>
  <si>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</si>
  <si>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</si>
  <si>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</si>
  <si>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</si>
  <si>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</si>
  <si>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</si>
  <si>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</si>
  <si>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</si>
  <si>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</si>
  <si>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</si>
  <si>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</si>
  <si>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</si>
  <si>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</si>
  <si>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</si>
  <si>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</si>
  <si>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</si>
  <si>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</si>
  <si>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2022000000</t>
  </si>
  <si>
    <t>2024000000</t>
  </si>
  <si>
    <t>2024001400</t>
  </si>
  <si>
    <t>2024001405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</si>
  <si>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</si>
  <si>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</si>
  <si>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Субсидия бюджетам на обеспечение развития и укрепления материально-технической базы домов культуры в насаленных пунктах с численностью жителей до 50 тысяч человек</t>
  </si>
  <si>
    <t>2024999905</t>
  </si>
  <si>
    <t>2024999900</t>
  </si>
  <si>
    <t>2070000000</t>
  </si>
  <si>
    <t>2070500005</t>
  </si>
  <si>
    <t>Прочие безвозмездные поступления в бюджеты муниципальных районов</t>
  </si>
  <si>
    <t>Прочие безвозмездные поступления</t>
  </si>
  <si>
    <t>2022551900</t>
  </si>
  <si>
    <t>Субсидия бюджетам на поддержку отрасли культура</t>
  </si>
  <si>
    <t>2022551905</t>
  </si>
  <si>
    <t>Субсидия бюджетам муниципальных районов на поддержку отрасли культуры</t>
  </si>
  <si>
    <t>150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</si>
  <si>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</si>
  <si>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</si>
  <si>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2196001005</t>
  </si>
  <si>
    <t>2 чтение</t>
  </si>
  <si>
    <t>Поправка февраля</t>
  </si>
  <si>
    <t>Субвенции бюджетам на проведение Всероссийской переписи на селения 2020 года</t>
  </si>
  <si>
    <t>Субвенции бюджетам муниципальных районов на проведение Всероссийской переписи на селения 2020 года</t>
  </si>
  <si>
    <t>Поправка мая</t>
  </si>
  <si>
    <t>______________________</t>
  </si>
  <si>
    <t>Поправка июля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</si>
  <si>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</si>
  <si>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</si>
  <si>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Поправка октября</t>
  </si>
  <si>
    <t>Поправка декабря</t>
  </si>
  <si>
    <t>1160100000</t>
  </si>
  <si>
    <t>Административные штрафы, установленные кодексом Российской Федерации об административных правонарушениях</t>
  </si>
  <si>
    <t>1161000000</t>
  </si>
  <si>
    <t>Платежи в целях возмещения причиненного ущерба (убытков)</t>
  </si>
  <si>
    <t>1170000000</t>
  </si>
  <si>
    <t>Прочие неналоговые доходы</t>
  </si>
  <si>
    <t>Невыясненные поступления</t>
  </si>
  <si>
    <t>ДОХОДЫ</t>
  </si>
  <si>
    <t>Прогнозируемый объем доходов  (тыс.рублей)</t>
  </si>
  <si>
    <t>Кассовое исполнение  (тыс.рублей)</t>
  </si>
  <si>
    <t>Процент исполнения (%)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</si>
  <si>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</si>
  <si>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</si>
  <si>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1140000000</t>
  </si>
  <si>
    <t>1140600000</t>
  </si>
  <si>
    <t>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</si>
  <si>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</si>
  <si>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</si>
  <si>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1160700000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</si>
  <si>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</si>
  <si>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2022551100</t>
  </si>
  <si>
    <t>Субсидии бюджетам на проведение комплексных кадастровых работ</t>
  </si>
  <si>
    <t>2022551105</t>
  </si>
  <si>
    <t>Субсидии бюджетам муниципальных районов на проведение комплексных кадастровых работ</t>
  </si>
  <si>
    <t xml:space="preserve">                                                        к решению Тужинской районной Думы</t>
  </si>
  <si>
    <t xml:space="preserve">                                                        Приложение № 2</t>
  </si>
  <si>
    <t>бюджета Тужинского муниципального района за 2022 год по кодам видов доходов, подвидов доходов, классификации операций сектора государственного управления, относящихся к доходам бюджета</t>
  </si>
  <si>
    <t>1110700000</t>
  </si>
  <si>
    <t>Платежи от государственных и муниципальных унитарных предприятий</t>
  </si>
  <si>
    <t>ПРОЧИЕ НЕНАЛОГОВЫЕ ПЛАТЕЖИ</t>
  </si>
  <si>
    <t>1171500000</t>
  </si>
  <si>
    <t>1171503005</t>
  </si>
  <si>
    <t>Инициативные платежи</t>
  </si>
  <si>
    <t>Инициативные платежи, зачисляемые в бюджеты муниципальных районов</t>
  </si>
  <si>
    <t>2022029900</t>
  </si>
  <si>
    <t>2022029905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</si>
  <si>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</si>
  <si>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</si>
  <si>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2022030200</t>
  </si>
  <si>
    <t>2022030205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</si>
  <si>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</si>
  <si>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</si>
  <si>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2192522805</t>
  </si>
  <si>
    <t>Возврат остатков субсидий на оснащение объектов спортивной инфраструктуры спортивно-технологическим оборудованием из бюджетов муниципальных районов</t>
  </si>
  <si>
    <t xml:space="preserve">                                                        от  26.06.2023 № 21/121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</si>
</sst>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"/>
    <numFmt numFmtId="165" formatCode="#,##0.000000"/>
    <numFmt numFmtId="166" formatCode="0.00000"/>
    <numFmt numFmtId="167" formatCode="#,##0.0"/>
    <numFmt numFmtId="168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6" fillId="3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0" fontId="7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/>
    <xf numFmtId="49" fontId="5" fillId="0" borderId="0" xfId="0" applyNumberFormat="1" applyFont="1" applyAlignment="1">
      <alignment horizontal="right"/>
    </xf>
    <xf numFmtId="164" fontId="8" fillId="0" borderId="1" xfId="0" applyNumberFormat="1" applyFont="1" applyBorder="1"/>
    <xf numFmtId="165" fontId="6" fillId="2" borderId="1" xfId="0" applyNumberFormat="1" applyFont="1" applyFill="1" applyBorder="1" applyAlignment="1">
      <alignment horizontal="right"/>
    </xf>
    <xf numFmtId="165" fontId="4" fillId="0" borderId="1" xfId="0" applyNumberFormat="1" applyFont="1" applyBorder="1"/>
    <xf numFmtId="165" fontId="6" fillId="3" borderId="1" xfId="0" applyNumberFormat="1" applyFont="1" applyFill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5" fontId="8" fillId="0" borderId="1" xfId="0" applyNumberFormat="1" applyFont="1" applyBorder="1"/>
    <xf numFmtId="165" fontId="6" fillId="0" borderId="1" xfId="0" applyNumberFormat="1" applyFont="1" applyBorder="1"/>
    <xf numFmtId="49" fontId="2" fillId="0" borderId="0" xfId="0" applyNumberFormat="1" applyFont="1" applyAlignment="1">
      <alignment horizontal="center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left" wrapText="1"/>
    </xf>
    <xf numFmtId="49" fontId="5" fillId="0" borderId="0" xfId="0" applyNumberFormat="1" applyFont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0" borderId="1" xfId="0" applyNumberFormat="1" applyFont="1" applyBorder="1"/>
    <xf numFmtId="164" fontId="7" fillId="3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0" fontId="0" fillId="0" borderId="0" xfId="0" applyAlignment="1"/>
    <xf numFmtId="165" fontId="7" fillId="3" borderId="1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7" fillId="0" borderId="1" xfId="0" applyNumberFormat="1" applyFont="1" applyBorder="1"/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0" fontId="0" fillId="0" borderId="0" xfId="0" applyAlignment="1"/>
    <xf numFmtId="165" fontId="3" fillId="0" borderId="1" xfId="0" applyNumberFormat="1" applyFont="1" applyBorder="1" applyAlignment="1">
      <alignment horizontal="right"/>
    </xf>
    <xf numFmtId="0" fontId="13" fillId="0" borderId="5" xfId="0" applyFont="1" applyFill="1" applyBorder="1" applyAlignment="1">
      <alignment horizontal="justify" vertical="top" wrapText="1"/>
    </xf>
    <xf numFmtId="0" fontId="12" fillId="0" borderId="5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top"/>
    </xf>
    <xf numFmtId="0" fontId="0" fillId="0" borderId="0" xfId="0" applyAlignment="1"/>
    <xf numFmtId="166" fontId="0" fillId="0" borderId="0" xfId="0" applyNumberFormat="1"/>
    <xf numFmtId="167" fontId="7" fillId="0" borderId="1" xfId="0" applyNumberFormat="1" applyFont="1" applyBorder="1"/>
    <xf numFmtId="167" fontId="1" fillId="0" borderId="1" xfId="0" applyNumberFormat="1" applyFont="1" applyBorder="1"/>
    <xf numFmtId="167" fontId="7" fillId="3" borderId="1" xfId="0" applyNumberFormat="1" applyFont="1" applyFill="1" applyBorder="1"/>
    <xf numFmtId="168" fontId="0" fillId="0" borderId="0" xfId="0" applyNumberFormat="1"/>
    <xf numFmtId="168" fontId="0" fillId="0" borderId="0" xfId="0" applyNumberFormat="1" applyAlignment="1"/>
    <xf numFmtId="168" fontId="4" fillId="2" borderId="1" xfId="0" applyNumberFormat="1" applyFont="1" applyFill="1" applyBorder="1" applyAlignment="1">
      <alignment horizontal="center" vertical="center" wrapText="1"/>
    </xf>
    <xf numFmtId="168" fontId="7" fillId="2" borderId="1" xfId="0" applyNumberFormat="1" applyFont="1" applyFill="1" applyBorder="1" applyAlignment="1">
      <alignment horizontal="right"/>
    </xf>
    <xf numFmtId="168" fontId="1" fillId="0" borderId="1" xfId="0" applyNumberFormat="1" applyFont="1" applyBorder="1"/>
    <xf numFmtId="168" fontId="7" fillId="0" borderId="1" xfId="0" applyNumberFormat="1" applyFont="1" applyBorder="1"/>
    <xf numFmtId="168" fontId="7" fillId="3" borderId="1" xfId="0" applyNumberFormat="1" applyFont="1" applyFill="1" applyBorder="1" applyAlignment="1">
      <alignment horizontal="right"/>
    </xf>
    <xf numFmtId="168" fontId="7" fillId="0" borderId="1" xfId="0" applyNumberFormat="1" applyFont="1" applyBorder="1" applyAlignment="1">
      <alignment horizontal="right"/>
    </xf>
    <xf numFmtId="168" fontId="1" fillId="0" borderId="1" xfId="0" applyNumberFormat="1" applyFont="1" applyBorder="1" applyAlignment="1">
      <alignment horizontal="right"/>
    </xf>
    <xf numFmtId="1" fontId="1" fillId="2" borderId="1" xfId="0" applyNumberFormat="1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49" fontId="5" fillId="0" borderId="0" xfId="0" applyNumberFormat="1" applyFont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/>
    <xf numFmtId="49" fontId="5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9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15"/>
  <sheetViews>
    <sheetView tabSelected="1" view="pageBreakPreview" topLeftCell="A5" zoomScale="90" zoomScaleNormal="90" zoomScaleSheetLayoutView="90" workbookViewId="0">
      <selection activeCell="E8" sqref="E8"/>
    </sheetView>
  </sheetViews>
  <sheetFormatPr defaultRowHeight="15" x14ac:dyDescent="0.25"/>
  <cols>
    <col min="1" max="1" width="5.140625" style="1" customWidth="1"/>
    <col min="2" max="2" width="13.28515625" style="1" customWidth="1"/>
    <col min="3" max="3" width="6.140625" style="1" customWidth="1"/>
    <col min="4" max="4" width="4.7109375" style="1" customWidth="1"/>
    <col min="5" max="5" width="37" style="1" customWidth="1"/>
    <col min="6" max="6" width="15" hidden="1" customWidth="1"/>
    <col min="7" max="7" width="13.140625" hidden="1" customWidth="1"/>
    <col min="8" max="8" width="15.42578125" hidden="1" customWidth="1"/>
    <col min="9" max="9" width="16.7109375" hidden="1" customWidth="1"/>
    <col min="10" max="10" width="17.42578125" hidden="1" customWidth="1"/>
    <col min="11" max="11" width="16.7109375" hidden="1" customWidth="1"/>
    <col min="12" max="12" width="16.5703125" hidden="1" customWidth="1"/>
    <col min="13" max="13" width="16.7109375" hidden="1" customWidth="1"/>
    <col min="14" max="14" width="16.5703125" hidden="1" customWidth="1"/>
    <col min="15" max="15" width="16.7109375" hidden="1" customWidth="1"/>
    <col min="16" max="16" width="16.5703125" hidden="1" customWidth="1"/>
    <col min="17" max="17" width="16.7109375" hidden="1" customWidth="1"/>
    <col min="18" max="19" width="15.7109375" style="61" customWidth="1"/>
    <col min="20" max="20" width="13.5703125" customWidth="1"/>
    <col min="21" max="21" width="16.28515625" customWidth="1"/>
    <col min="22" max="22" width="15.7109375" customWidth="1"/>
  </cols>
  <sheetData>
    <row r="1" spans="1:20" ht="18.75" hidden="1" customHeight="1" x14ac:dyDescent="0.3">
      <c r="C1" s="3"/>
      <c r="D1" s="3"/>
      <c r="E1" s="18" t="s">
        <v>83</v>
      </c>
    </row>
    <row r="2" spans="1:20" ht="18.75" hidden="1" customHeight="1" x14ac:dyDescent="0.3">
      <c r="C2" s="3"/>
      <c r="D2" s="3"/>
      <c r="E2" s="18" t="s">
        <v>73</v>
      </c>
    </row>
    <row r="3" spans="1:20" ht="18.75" hidden="1" x14ac:dyDescent="0.3">
      <c r="C3" s="74" t="s">
        <v>84</v>
      </c>
      <c r="D3" s="74"/>
      <c r="E3" s="74"/>
    </row>
    <row r="4" spans="1:20" ht="18.75" hidden="1" x14ac:dyDescent="0.3">
      <c r="C4" s="3"/>
      <c r="D4" s="3"/>
      <c r="E4" s="2"/>
    </row>
    <row r="5" spans="1:20" ht="18.75" x14ac:dyDescent="0.3">
      <c r="C5" s="3"/>
      <c r="D5" s="3"/>
      <c r="E5" s="81" t="s">
        <v>176</v>
      </c>
      <c r="F5" s="81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</row>
    <row r="6" spans="1:20" ht="18.75" x14ac:dyDescent="0.3">
      <c r="C6" s="3"/>
      <c r="D6" s="3"/>
      <c r="E6" s="81" t="s">
        <v>175</v>
      </c>
      <c r="F6" s="81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</row>
    <row r="7" spans="1:20" ht="18.75" x14ac:dyDescent="0.3">
      <c r="C7" s="3"/>
      <c r="D7" s="3"/>
      <c r="E7" s="81" t="s">
        <v>195</v>
      </c>
      <c r="F7" s="81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</row>
    <row r="8" spans="1:20" ht="18.75" x14ac:dyDescent="0.3">
      <c r="C8" s="3"/>
      <c r="D8" s="3"/>
      <c r="E8" s="38"/>
    </row>
    <row r="9" spans="1:20" ht="18.75" x14ac:dyDescent="0.3">
      <c r="A9" s="83" t="s">
        <v>158</v>
      </c>
      <c r="B9" s="83"/>
      <c r="C9" s="83"/>
      <c r="D9" s="83"/>
      <c r="E9" s="83"/>
      <c r="F9" s="84"/>
      <c r="G9" s="84"/>
      <c r="H9" s="84"/>
      <c r="I9" s="84"/>
      <c r="J9" s="84"/>
      <c r="K9" s="85"/>
      <c r="L9" s="85"/>
      <c r="M9" s="85"/>
      <c r="N9" s="85"/>
      <c r="O9" s="85"/>
      <c r="P9" s="85"/>
      <c r="Q9" s="85"/>
      <c r="R9" s="85"/>
      <c r="S9" s="85"/>
      <c r="T9" s="85"/>
    </row>
    <row r="10" spans="1:20" ht="72.75" customHeight="1" x14ac:dyDescent="0.25">
      <c r="A10" s="78" t="s">
        <v>177</v>
      </c>
      <c r="B10" s="78"/>
      <c r="C10" s="78"/>
      <c r="D10" s="78"/>
      <c r="E10" s="78"/>
      <c r="F10" s="79"/>
      <c r="G10" s="79"/>
      <c r="H10" s="79"/>
      <c r="I10" s="79"/>
      <c r="J10" s="79"/>
      <c r="K10" s="80"/>
      <c r="L10" s="80"/>
      <c r="M10" s="80"/>
      <c r="N10" s="80"/>
      <c r="O10" s="80"/>
      <c r="P10" s="80"/>
      <c r="Q10" s="80"/>
      <c r="R10" s="80"/>
      <c r="S10" s="80"/>
      <c r="T10" s="80"/>
    </row>
    <row r="11" spans="1:20" ht="21.75" customHeight="1" x14ac:dyDescent="0.25">
      <c r="A11" s="27"/>
      <c r="B11" s="27"/>
      <c r="C11" s="27"/>
      <c r="D11" s="27"/>
      <c r="E11" s="27"/>
      <c r="F11" s="28"/>
      <c r="G11" s="28"/>
      <c r="H11" s="28"/>
      <c r="I11" s="28"/>
      <c r="J11" s="28"/>
      <c r="K11" s="45"/>
      <c r="L11" s="45"/>
      <c r="M11" s="50"/>
      <c r="N11" s="50"/>
      <c r="O11" s="51"/>
      <c r="P11" s="51"/>
      <c r="Q11" s="56"/>
      <c r="R11" s="62"/>
    </row>
    <row r="12" spans="1:20" ht="60" x14ac:dyDescent="0.25">
      <c r="A12" s="75" t="s">
        <v>56</v>
      </c>
      <c r="B12" s="76"/>
      <c r="C12" s="76"/>
      <c r="D12" s="77"/>
      <c r="E12" s="30" t="s">
        <v>57</v>
      </c>
      <c r="F12" s="29" t="s">
        <v>61</v>
      </c>
      <c r="G12" s="16" t="s">
        <v>140</v>
      </c>
      <c r="H12" s="4" t="s">
        <v>61</v>
      </c>
      <c r="I12" s="16" t="s">
        <v>141</v>
      </c>
      <c r="J12" s="4" t="s">
        <v>61</v>
      </c>
      <c r="K12" s="16" t="s">
        <v>144</v>
      </c>
      <c r="L12" s="4" t="s">
        <v>61</v>
      </c>
      <c r="M12" s="16" t="s">
        <v>146</v>
      </c>
      <c r="N12" s="4" t="s">
        <v>61</v>
      </c>
      <c r="O12" s="16" t="s">
        <v>149</v>
      </c>
      <c r="P12" s="4" t="s">
        <v>61</v>
      </c>
      <c r="Q12" s="16" t="s">
        <v>150</v>
      </c>
      <c r="R12" s="63" t="s">
        <v>159</v>
      </c>
      <c r="S12" s="63" t="s">
        <v>160</v>
      </c>
      <c r="T12" s="4" t="s">
        <v>161</v>
      </c>
    </row>
    <row r="13" spans="1:20" ht="15.75" x14ac:dyDescent="0.25">
      <c r="A13" s="70" t="s">
        <v>62</v>
      </c>
      <c r="B13" s="70" t="s">
        <v>63</v>
      </c>
      <c r="C13" s="70" t="s">
        <v>64</v>
      </c>
      <c r="D13" s="70" t="s">
        <v>65</v>
      </c>
      <c r="E13" s="71" t="s">
        <v>66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2">
        <v>6</v>
      </c>
      <c r="S13" s="72">
        <v>7</v>
      </c>
      <c r="T13" s="72">
        <v>8</v>
      </c>
    </row>
    <row r="14" spans="1:20" ht="31.5" x14ac:dyDescent="0.25">
      <c r="A14" s="31" t="s">
        <v>0</v>
      </c>
      <c r="B14" s="31" t="s">
        <v>1</v>
      </c>
      <c r="C14" s="31" t="s">
        <v>2</v>
      </c>
      <c r="D14" s="31" t="s">
        <v>0</v>
      </c>
      <c r="E14" s="10" t="s">
        <v>69</v>
      </c>
      <c r="F14" s="39" t="e">
        <f>F15+F17+F19+F24+F26+F28+F32+F34+#REF!+F39</f>
        <v>#REF!</v>
      </c>
      <c r="G14" s="5" t="e">
        <f>G15+G17+G19+G24+G26+G28+G32+G34+#REF!+G39</f>
        <v>#REF!</v>
      </c>
      <c r="H14" s="39" t="e">
        <f>H15+H17+H19+H24+H26+H28+H32+H34+#REF!+H39</f>
        <v>#REF!</v>
      </c>
      <c r="I14" s="5" t="e">
        <f>I15+I17+I19+I24+I26+I28+I32+I34+#REF!+I39</f>
        <v>#REF!</v>
      </c>
      <c r="J14" s="20" t="e">
        <f>J15+J17+J19+J24+J26+J28+J32+J34+#REF!+J39</f>
        <v>#REF!</v>
      </c>
      <c r="K14" s="20" t="e">
        <f>K15+K17+K19+K24+K26+K28+K32+K34+#REF!+K39</f>
        <v>#REF!</v>
      </c>
      <c r="L14" s="20" t="e">
        <f>L15+L17+L19+L24+L26+L28+L32+L34+#REF!+L39</f>
        <v>#REF!</v>
      </c>
      <c r="M14" s="20" t="e">
        <f>M15+M17+M19+M24+M26+M28+M32+M34+#REF!+M39</f>
        <v>#REF!</v>
      </c>
      <c r="N14" s="20" t="e">
        <f>N15+N17+N19+N24+N26+N28+N32+N34+#REF!+N39</f>
        <v>#REF!</v>
      </c>
      <c r="O14" s="20" t="e">
        <f>O15+O17+O19+O24+O26+O28+O32+O34+#REF!+O39</f>
        <v>#REF!</v>
      </c>
      <c r="P14" s="20" t="e">
        <f>P15+P17+P19+P24+P26+P28+P32+P34+#REF!+P39</f>
        <v>#REF!</v>
      </c>
      <c r="Q14" s="20" t="e">
        <f>Q15+Q17+Q19+Q24+Q26+Q28+Q32+Q34+#REF!+Q39+Q43</f>
        <v>#REF!</v>
      </c>
      <c r="R14" s="64">
        <f>R15+R17+R19+R24+R26+R28+R32+R34+R39+R43+R37+R46</f>
        <v>46636.210000000006</v>
      </c>
      <c r="S14" s="64">
        <f>S15+S17+S19+S24+S26+S28+S32+S34+S39+S43+S37+S46</f>
        <v>48037.153860000006</v>
      </c>
      <c r="T14" s="58">
        <f t="shared" ref="T14:T85" si="0">S14/R14*100</f>
        <v>103.0039830852464</v>
      </c>
    </row>
    <row r="15" spans="1:20" ht="31.5" x14ac:dyDescent="0.25">
      <c r="A15" s="31" t="s">
        <v>0</v>
      </c>
      <c r="B15" s="31" t="s">
        <v>3</v>
      </c>
      <c r="C15" s="31" t="s">
        <v>2</v>
      </c>
      <c r="D15" s="31" t="s">
        <v>0</v>
      </c>
      <c r="E15" s="10" t="s">
        <v>4</v>
      </c>
      <c r="F15" s="39">
        <f t="shared" ref="F15:S15" si="1">F16</f>
        <v>9067.2999999999993</v>
      </c>
      <c r="G15" s="5">
        <f t="shared" si="1"/>
        <v>0</v>
      </c>
      <c r="H15" s="39">
        <f t="shared" si="1"/>
        <v>9067.2999999999993</v>
      </c>
      <c r="I15" s="5">
        <f t="shared" si="1"/>
        <v>0</v>
      </c>
      <c r="J15" s="20">
        <f t="shared" si="1"/>
        <v>9067.2999999999993</v>
      </c>
      <c r="K15" s="20">
        <f t="shared" si="1"/>
        <v>0</v>
      </c>
      <c r="L15" s="20">
        <f t="shared" si="1"/>
        <v>9067.2999999999993</v>
      </c>
      <c r="M15" s="20">
        <f t="shared" si="1"/>
        <v>-623.6</v>
      </c>
      <c r="N15" s="20">
        <f t="shared" si="1"/>
        <v>8443.6999999999989</v>
      </c>
      <c r="O15" s="20">
        <f t="shared" si="1"/>
        <v>0</v>
      </c>
      <c r="P15" s="20">
        <f t="shared" si="1"/>
        <v>8443.6999999999989</v>
      </c>
      <c r="Q15" s="20">
        <f t="shared" si="1"/>
        <v>734</v>
      </c>
      <c r="R15" s="64">
        <f t="shared" si="1"/>
        <v>10443.200000000001</v>
      </c>
      <c r="S15" s="64">
        <f t="shared" si="1"/>
        <v>11051.731959999999</v>
      </c>
      <c r="T15" s="58">
        <f t="shared" si="0"/>
        <v>105.82706411827792</v>
      </c>
    </row>
    <row r="16" spans="1:20" ht="15.75" x14ac:dyDescent="0.25">
      <c r="A16" s="32" t="s">
        <v>0</v>
      </c>
      <c r="B16" s="32" t="s">
        <v>5</v>
      </c>
      <c r="C16" s="32" t="s">
        <v>2</v>
      </c>
      <c r="D16" s="32" t="s">
        <v>7</v>
      </c>
      <c r="E16" s="11" t="s">
        <v>6</v>
      </c>
      <c r="F16" s="40">
        <v>9067.2999999999993</v>
      </c>
      <c r="G16" s="17"/>
      <c r="H16" s="41">
        <f>F16+G16</f>
        <v>9067.2999999999993</v>
      </c>
      <c r="I16" s="17"/>
      <c r="J16" s="21">
        <f>H16+I16</f>
        <v>9067.2999999999993</v>
      </c>
      <c r="K16" s="21"/>
      <c r="L16" s="21">
        <f>J16+K16</f>
        <v>9067.2999999999993</v>
      </c>
      <c r="M16" s="21">
        <v>-623.6</v>
      </c>
      <c r="N16" s="21">
        <f>L16+M16</f>
        <v>8443.6999999999989</v>
      </c>
      <c r="O16" s="21"/>
      <c r="P16" s="21">
        <f>N16+O16</f>
        <v>8443.6999999999989</v>
      </c>
      <c r="Q16" s="21">
        <v>734</v>
      </c>
      <c r="R16" s="65">
        <v>10443.200000000001</v>
      </c>
      <c r="S16" s="65">
        <v>11051.731959999999</v>
      </c>
      <c r="T16" s="59">
        <f t="shared" si="0"/>
        <v>105.82706411827792</v>
      </c>
    </row>
    <row r="17" spans="1:20" ht="78.75" x14ac:dyDescent="0.25">
      <c r="A17" s="31" t="s">
        <v>0</v>
      </c>
      <c r="B17" s="31" t="s">
        <v>8</v>
      </c>
      <c r="C17" s="31" t="s">
        <v>2</v>
      </c>
      <c r="D17" s="31" t="s">
        <v>0</v>
      </c>
      <c r="E17" s="10" t="s">
        <v>9</v>
      </c>
      <c r="F17" s="39">
        <f t="shared" ref="F17:S17" si="2">F18</f>
        <v>3382.6</v>
      </c>
      <c r="G17" s="5">
        <f t="shared" si="2"/>
        <v>0</v>
      </c>
      <c r="H17" s="39">
        <f t="shared" si="2"/>
        <v>3382.6</v>
      </c>
      <c r="I17" s="5">
        <f t="shared" si="2"/>
        <v>0</v>
      </c>
      <c r="J17" s="20">
        <f t="shared" si="2"/>
        <v>3382.6</v>
      </c>
      <c r="K17" s="20">
        <f t="shared" si="2"/>
        <v>0</v>
      </c>
      <c r="L17" s="20">
        <f t="shared" si="2"/>
        <v>3382.6</v>
      </c>
      <c r="M17" s="20">
        <f t="shared" si="2"/>
        <v>0</v>
      </c>
      <c r="N17" s="20">
        <f t="shared" si="2"/>
        <v>3382.6</v>
      </c>
      <c r="O17" s="20">
        <f t="shared" si="2"/>
        <v>0</v>
      </c>
      <c r="P17" s="20">
        <f t="shared" si="2"/>
        <v>3382.6</v>
      </c>
      <c r="Q17" s="20">
        <f t="shared" si="2"/>
        <v>0</v>
      </c>
      <c r="R17" s="64">
        <f t="shared" si="2"/>
        <v>4083.5</v>
      </c>
      <c r="S17" s="64">
        <f t="shared" si="2"/>
        <v>4109.7046799999998</v>
      </c>
      <c r="T17" s="58">
        <f t="shared" si="0"/>
        <v>100.64172107260927</v>
      </c>
    </row>
    <row r="18" spans="1:20" ht="47.25" x14ac:dyDescent="0.25">
      <c r="A18" s="32" t="s">
        <v>0</v>
      </c>
      <c r="B18" s="32" t="s">
        <v>10</v>
      </c>
      <c r="C18" s="32" t="s">
        <v>2</v>
      </c>
      <c r="D18" s="32" t="s">
        <v>7</v>
      </c>
      <c r="E18" s="11" t="s">
        <v>11</v>
      </c>
      <c r="F18" s="40">
        <v>3382.6</v>
      </c>
      <c r="G18" s="17"/>
      <c r="H18" s="41">
        <f>F18+G18</f>
        <v>3382.6</v>
      </c>
      <c r="I18" s="17"/>
      <c r="J18" s="21">
        <f>H18+I18</f>
        <v>3382.6</v>
      </c>
      <c r="K18" s="21"/>
      <c r="L18" s="21">
        <f>J18+K18</f>
        <v>3382.6</v>
      </c>
      <c r="M18" s="21"/>
      <c r="N18" s="21">
        <f>L18+M18</f>
        <v>3382.6</v>
      </c>
      <c r="O18" s="21"/>
      <c r="P18" s="21">
        <f>N18+O18</f>
        <v>3382.6</v>
      </c>
      <c r="Q18" s="21"/>
      <c r="R18" s="65">
        <v>4083.5</v>
      </c>
      <c r="S18" s="65">
        <v>4109.7046799999998</v>
      </c>
      <c r="T18" s="59">
        <f t="shared" si="0"/>
        <v>100.64172107260927</v>
      </c>
    </row>
    <row r="19" spans="1:20" ht="31.5" x14ac:dyDescent="0.25">
      <c r="A19" s="31" t="s">
        <v>0</v>
      </c>
      <c r="B19" s="31" t="s">
        <v>12</v>
      </c>
      <c r="C19" s="31" t="s">
        <v>2</v>
      </c>
      <c r="D19" s="31" t="s">
        <v>0</v>
      </c>
      <c r="E19" s="10" t="s">
        <v>13</v>
      </c>
      <c r="F19" s="39">
        <f t="shared" ref="F19:H19" si="3">F20+F21+F22+F23</f>
        <v>11205.9</v>
      </c>
      <c r="G19" s="5">
        <f t="shared" si="3"/>
        <v>0</v>
      </c>
      <c r="H19" s="39">
        <f t="shared" si="3"/>
        <v>11205.9</v>
      </c>
      <c r="I19" s="5">
        <f t="shared" ref="I19:J19" si="4">I20+I21+I22+I23</f>
        <v>0</v>
      </c>
      <c r="J19" s="20">
        <f t="shared" si="4"/>
        <v>11205.9</v>
      </c>
      <c r="K19" s="20">
        <f t="shared" ref="K19:L19" si="5">K20+K21+K22+K23</f>
        <v>0</v>
      </c>
      <c r="L19" s="20">
        <f t="shared" si="5"/>
        <v>11205.9</v>
      </c>
      <c r="M19" s="20">
        <f t="shared" ref="M19:N19" si="6">M20+M21+M22+M23</f>
        <v>-911.40000000000009</v>
      </c>
      <c r="N19" s="20">
        <f t="shared" si="6"/>
        <v>10294.499999999998</v>
      </c>
      <c r="O19" s="20">
        <f t="shared" ref="O19:P19" si="7">O20+O21+O22+O23</f>
        <v>0</v>
      </c>
      <c r="P19" s="20">
        <f t="shared" si="7"/>
        <v>10294.499999999998</v>
      </c>
      <c r="Q19" s="20">
        <f t="shared" ref="Q19:S19" si="8">Q20+Q21+Q22+Q23</f>
        <v>1847.1</v>
      </c>
      <c r="R19" s="64">
        <f t="shared" si="8"/>
        <v>25115.500000000004</v>
      </c>
      <c r="S19" s="64">
        <f t="shared" si="8"/>
        <v>25533.486400000002</v>
      </c>
      <c r="T19" s="58">
        <f t="shared" si="0"/>
        <v>101.66425673388942</v>
      </c>
    </row>
    <row r="20" spans="1:20" ht="47.25" x14ac:dyDescent="0.25">
      <c r="A20" s="32" t="s">
        <v>0</v>
      </c>
      <c r="B20" s="32" t="s">
        <v>14</v>
      </c>
      <c r="C20" s="32" t="s">
        <v>2</v>
      </c>
      <c r="D20" s="32" t="s">
        <v>7</v>
      </c>
      <c r="E20" s="11" t="s">
        <v>15</v>
      </c>
      <c r="F20" s="41">
        <v>8891.6</v>
      </c>
      <c r="G20" s="17"/>
      <c r="H20" s="41">
        <f>F20+G20</f>
        <v>8891.6</v>
      </c>
      <c r="I20" s="17"/>
      <c r="J20" s="21">
        <f>H20+I20</f>
        <v>8891.6</v>
      </c>
      <c r="K20" s="21"/>
      <c r="L20" s="21">
        <f>J20+K20</f>
        <v>8891.6</v>
      </c>
      <c r="M20" s="21">
        <v>-448.1</v>
      </c>
      <c r="N20" s="21">
        <f>L20+M20</f>
        <v>8443.5</v>
      </c>
      <c r="O20" s="21"/>
      <c r="P20" s="21">
        <f>N20+O20</f>
        <v>8443.5</v>
      </c>
      <c r="Q20" s="21">
        <v>1779.8</v>
      </c>
      <c r="R20" s="65">
        <v>23571.200000000001</v>
      </c>
      <c r="S20" s="65">
        <v>23758.77349</v>
      </c>
      <c r="T20" s="59">
        <f t="shared" si="0"/>
        <v>100.79577403780884</v>
      </c>
    </row>
    <row r="21" spans="1:20" ht="31.5" x14ac:dyDescent="0.25">
      <c r="A21" s="32" t="s">
        <v>0</v>
      </c>
      <c r="B21" s="32" t="s">
        <v>75</v>
      </c>
      <c r="C21" s="32" t="s">
        <v>2</v>
      </c>
      <c r="D21" s="32" t="s">
        <v>7</v>
      </c>
      <c r="E21" s="11" t="s">
        <v>16</v>
      </c>
      <c r="F21" s="41">
        <v>1683.6</v>
      </c>
      <c r="G21" s="17"/>
      <c r="H21" s="41">
        <f t="shared" ref="H21:H23" si="9">F21+G21</f>
        <v>1683.6</v>
      </c>
      <c r="I21" s="17"/>
      <c r="J21" s="21">
        <f t="shared" ref="J21:J23" si="10">H21+I21</f>
        <v>1683.6</v>
      </c>
      <c r="K21" s="21"/>
      <c r="L21" s="21">
        <f t="shared" ref="L21:L23" si="11">J21+K21</f>
        <v>1683.6</v>
      </c>
      <c r="M21" s="21">
        <v>-159.30000000000001</v>
      </c>
      <c r="N21" s="21">
        <f t="shared" ref="N21:N23" si="12">L21+M21</f>
        <v>1524.3</v>
      </c>
      <c r="O21" s="21"/>
      <c r="P21" s="21">
        <f t="shared" ref="P21:P23" si="13">N21+O21</f>
        <v>1524.3</v>
      </c>
      <c r="Q21" s="21">
        <v>8.6</v>
      </c>
      <c r="R21" s="65">
        <v>-1.3</v>
      </c>
      <c r="S21" s="65">
        <v>-6.7980099999999997</v>
      </c>
      <c r="T21" s="59">
        <f t="shared" si="0"/>
        <v>522.92384615384617</v>
      </c>
    </row>
    <row r="22" spans="1:20" ht="31.5" x14ac:dyDescent="0.25">
      <c r="A22" s="32" t="s">
        <v>0</v>
      </c>
      <c r="B22" s="32" t="s">
        <v>76</v>
      </c>
      <c r="C22" s="32" t="s">
        <v>2</v>
      </c>
      <c r="D22" s="32" t="s">
        <v>7</v>
      </c>
      <c r="E22" s="11" t="s">
        <v>17</v>
      </c>
      <c r="F22" s="41">
        <v>22.3</v>
      </c>
      <c r="G22" s="17"/>
      <c r="H22" s="41">
        <f t="shared" si="9"/>
        <v>22.3</v>
      </c>
      <c r="I22" s="17"/>
      <c r="J22" s="21">
        <f t="shared" si="10"/>
        <v>22.3</v>
      </c>
      <c r="K22" s="21"/>
      <c r="L22" s="21">
        <f t="shared" si="11"/>
        <v>22.3</v>
      </c>
      <c r="M22" s="21"/>
      <c r="N22" s="21">
        <f t="shared" si="12"/>
        <v>22.3</v>
      </c>
      <c r="O22" s="21"/>
      <c r="P22" s="21">
        <f t="shared" si="13"/>
        <v>22.3</v>
      </c>
      <c r="Q22" s="21">
        <v>58.7</v>
      </c>
      <c r="R22" s="65">
        <v>1034.2</v>
      </c>
      <c r="S22" s="65">
        <v>1034.71129</v>
      </c>
      <c r="T22" s="59">
        <f t="shared" si="0"/>
        <v>100.04943821311159</v>
      </c>
    </row>
    <row r="23" spans="1:20" ht="47.25" x14ac:dyDescent="0.25">
      <c r="A23" s="32" t="s">
        <v>0</v>
      </c>
      <c r="B23" s="32" t="s">
        <v>77</v>
      </c>
      <c r="C23" s="32" t="s">
        <v>2</v>
      </c>
      <c r="D23" s="32" t="s">
        <v>7</v>
      </c>
      <c r="E23" s="11" t="s">
        <v>59</v>
      </c>
      <c r="F23" s="41">
        <v>608.4</v>
      </c>
      <c r="G23" s="17"/>
      <c r="H23" s="41">
        <f t="shared" si="9"/>
        <v>608.4</v>
      </c>
      <c r="I23" s="17"/>
      <c r="J23" s="21">
        <f t="shared" si="10"/>
        <v>608.4</v>
      </c>
      <c r="K23" s="21"/>
      <c r="L23" s="21">
        <f t="shared" si="11"/>
        <v>608.4</v>
      </c>
      <c r="M23" s="21">
        <v>-304</v>
      </c>
      <c r="N23" s="21">
        <f t="shared" si="12"/>
        <v>304.39999999999998</v>
      </c>
      <c r="O23" s="21"/>
      <c r="P23" s="21">
        <f t="shared" si="13"/>
        <v>304.39999999999998</v>
      </c>
      <c r="Q23" s="21"/>
      <c r="R23" s="65">
        <v>511.4</v>
      </c>
      <c r="S23" s="65">
        <v>746.79962999999998</v>
      </c>
      <c r="T23" s="59">
        <f t="shared" si="0"/>
        <v>146.03043214704732</v>
      </c>
    </row>
    <row r="24" spans="1:20" ht="15.75" x14ac:dyDescent="0.25">
      <c r="A24" s="31" t="s">
        <v>0</v>
      </c>
      <c r="B24" s="31" t="s">
        <v>18</v>
      </c>
      <c r="C24" s="31" t="s">
        <v>2</v>
      </c>
      <c r="D24" s="31" t="s">
        <v>0</v>
      </c>
      <c r="E24" s="10" t="s">
        <v>19</v>
      </c>
      <c r="F24" s="39">
        <f t="shared" ref="F24:S24" si="14">F25</f>
        <v>846.9</v>
      </c>
      <c r="G24" s="5">
        <f t="shared" si="14"/>
        <v>0</v>
      </c>
      <c r="H24" s="39">
        <f t="shared" si="14"/>
        <v>846.9</v>
      </c>
      <c r="I24" s="5">
        <f t="shared" si="14"/>
        <v>0</v>
      </c>
      <c r="J24" s="20">
        <f t="shared" si="14"/>
        <v>846.9</v>
      </c>
      <c r="K24" s="20">
        <f t="shared" si="14"/>
        <v>0</v>
      </c>
      <c r="L24" s="20">
        <f t="shared" si="14"/>
        <v>846.9</v>
      </c>
      <c r="M24" s="20">
        <f t="shared" si="14"/>
        <v>0</v>
      </c>
      <c r="N24" s="20">
        <f t="shared" si="14"/>
        <v>846.9</v>
      </c>
      <c r="O24" s="20">
        <f t="shared" si="14"/>
        <v>0</v>
      </c>
      <c r="P24" s="20">
        <f t="shared" si="14"/>
        <v>846.9</v>
      </c>
      <c r="Q24" s="20">
        <f t="shared" si="14"/>
        <v>-135.30000000000001</v>
      </c>
      <c r="R24" s="64">
        <f t="shared" si="14"/>
        <v>654.6</v>
      </c>
      <c r="S24" s="64">
        <f t="shared" si="14"/>
        <v>661.45442000000003</v>
      </c>
      <c r="T24" s="58">
        <f t="shared" si="0"/>
        <v>101.04711579590591</v>
      </c>
    </row>
    <row r="25" spans="1:20" ht="15.75" x14ac:dyDescent="0.25">
      <c r="A25" s="32" t="s">
        <v>0</v>
      </c>
      <c r="B25" s="32" t="s">
        <v>78</v>
      </c>
      <c r="C25" s="32" t="s">
        <v>2</v>
      </c>
      <c r="D25" s="32" t="s">
        <v>7</v>
      </c>
      <c r="E25" s="11" t="s">
        <v>116</v>
      </c>
      <c r="F25" s="41">
        <v>846.9</v>
      </c>
      <c r="G25" s="17"/>
      <c r="H25" s="41">
        <f>F25+G25</f>
        <v>846.9</v>
      </c>
      <c r="I25" s="17"/>
      <c r="J25" s="21">
        <f>H25+I25</f>
        <v>846.9</v>
      </c>
      <c r="K25" s="21"/>
      <c r="L25" s="21">
        <f>J25+K25</f>
        <v>846.9</v>
      </c>
      <c r="M25" s="21"/>
      <c r="N25" s="21">
        <f>L25+M25</f>
        <v>846.9</v>
      </c>
      <c r="O25" s="21"/>
      <c r="P25" s="21">
        <f>N25+O25</f>
        <v>846.9</v>
      </c>
      <c r="Q25" s="21">
        <v>-135.30000000000001</v>
      </c>
      <c r="R25" s="65">
        <v>654.6</v>
      </c>
      <c r="S25" s="65">
        <v>661.45442000000003</v>
      </c>
      <c r="T25" s="59">
        <f t="shared" si="0"/>
        <v>101.04711579590591</v>
      </c>
    </row>
    <row r="26" spans="1:20" ht="32.25" customHeight="1" x14ac:dyDescent="0.25">
      <c r="A26" s="31" t="s">
        <v>0</v>
      </c>
      <c r="B26" s="31" t="s">
        <v>20</v>
      </c>
      <c r="C26" s="31" t="s">
        <v>2</v>
      </c>
      <c r="D26" s="31" t="s">
        <v>0</v>
      </c>
      <c r="E26" s="10" t="s">
        <v>21</v>
      </c>
      <c r="F26" s="39" t="e">
        <f>F27+#REF!</f>
        <v>#REF!</v>
      </c>
      <c r="G26" s="5" t="e">
        <f>G27+#REF!</f>
        <v>#REF!</v>
      </c>
      <c r="H26" s="39" t="e">
        <f>H27+#REF!</f>
        <v>#REF!</v>
      </c>
      <c r="I26" s="5" t="e">
        <f>I27+#REF!</f>
        <v>#REF!</v>
      </c>
      <c r="J26" s="20" t="e">
        <f>J27+#REF!</f>
        <v>#REF!</v>
      </c>
      <c r="K26" s="20" t="e">
        <f>K27+#REF!</f>
        <v>#REF!</v>
      </c>
      <c r="L26" s="20" t="e">
        <f>L27+#REF!</f>
        <v>#REF!</v>
      </c>
      <c r="M26" s="20" t="e">
        <f>M27+#REF!</f>
        <v>#REF!</v>
      </c>
      <c r="N26" s="20" t="e">
        <f>N27+#REF!</f>
        <v>#REF!</v>
      </c>
      <c r="O26" s="20" t="e">
        <f>O27+#REF!</f>
        <v>#REF!</v>
      </c>
      <c r="P26" s="20" t="e">
        <f>P27+#REF!</f>
        <v>#REF!</v>
      </c>
      <c r="Q26" s="20" t="e">
        <f>Q27+#REF!</f>
        <v>#REF!</v>
      </c>
      <c r="R26" s="64">
        <f>R27</f>
        <v>474.8</v>
      </c>
      <c r="S26" s="64">
        <f>S27</f>
        <v>482.11898000000002</v>
      </c>
      <c r="T26" s="58">
        <f t="shared" si="0"/>
        <v>101.54148694187026</v>
      </c>
    </row>
    <row r="27" spans="1:20" ht="46.5" customHeight="1" x14ac:dyDescent="0.25">
      <c r="A27" s="32" t="s">
        <v>0</v>
      </c>
      <c r="B27" s="32" t="s">
        <v>79</v>
      </c>
      <c r="C27" s="32" t="s">
        <v>2</v>
      </c>
      <c r="D27" s="32" t="s">
        <v>7</v>
      </c>
      <c r="E27" s="11" t="s">
        <v>60</v>
      </c>
      <c r="F27" s="41">
        <v>322.5</v>
      </c>
      <c r="G27" s="17"/>
      <c r="H27" s="41">
        <f>F27+G27</f>
        <v>322.5</v>
      </c>
      <c r="I27" s="17"/>
      <c r="J27" s="21">
        <f>H27+I27</f>
        <v>322.5</v>
      </c>
      <c r="K27" s="21"/>
      <c r="L27" s="21">
        <f>J27+K27</f>
        <v>322.5</v>
      </c>
      <c r="M27" s="21"/>
      <c r="N27" s="21">
        <f>L27+M27</f>
        <v>322.5</v>
      </c>
      <c r="O27" s="21"/>
      <c r="P27" s="21">
        <f>N27+O27</f>
        <v>322.5</v>
      </c>
      <c r="Q27" s="21">
        <v>87</v>
      </c>
      <c r="R27" s="65">
        <v>474.8</v>
      </c>
      <c r="S27" s="65">
        <v>482.11898000000002</v>
      </c>
      <c r="T27" s="59">
        <f t="shared" si="0"/>
        <v>101.54148694187026</v>
      </c>
    </row>
    <row r="28" spans="1:20" ht="115.5" customHeight="1" x14ac:dyDescent="0.25">
      <c r="A28" s="31" t="s">
        <v>0</v>
      </c>
      <c r="B28" s="31" t="s">
        <v>22</v>
      </c>
      <c r="C28" s="31" t="s">
        <v>2</v>
      </c>
      <c r="D28" s="31" t="s">
        <v>0</v>
      </c>
      <c r="E28" s="10" t="s">
        <v>23</v>
      </c>
      <c r="F28" s="39">
        <f t="shared" ref="F28:H28" si="15">F29+F31</f>
        <v>1610</v>
      </c>
      <c r="G28" s="5">
        <f t="shared" si="15"/>
        <v>0</v>
      </c>
      <c r="H28" s="39">
        <f t="shared" si="15"/>
        <v>1610</v>
      </c>
      <c r="I28" s="5">
        <f t="shared" ref="I28:J28" si="16">I29+I31</f>
        <v>0</v>
      </c>
      <c r="J28" s="20">
        <f t="shared" si="16"/>
        <v>1610</v>
      </c>
      <c r="K28" s="20">
        <f t="shared" ref="K28:L28" si="17">K29+K31</f>
        <v>0</v>
      </c>
      <c r="L28" s="20">
        <f t="shared" si="17"/>
        <v>1610</v>
      </c>
      <c r="M28" s="20">
        <f t="shared" ref="M28:N28" si="18">M29+M31</f>
        <v>0</v>
      </c>
      <c r="N28" s="20">
        <f t="shared" si="18"/>
        <v>1610</v>
      </c>
      <c r="O28" s="20">
        <f t="shared" ref="O28:P28" si="19">O29+O31</f>
        <v>0</v>
      </c>
      <c r="P28" s="20">
        <f t="shared" si="19"/>
        <v>1610</v>
      </c>
      <c r="Q28" s="20">
        <f t="shared" ref="Q28" si="20">Q29+Q31</f>
        <v>1</v>
      </c>
      <c r="R28" s="64">
        <f>R29+R31+R30</f>
        <v>1663.9</v>
      </c>
      <c r="S28" s="64">
        <f>S29+S31+S30</f>
        <v>1734.9024100000001</v>
      </c>
      <c r="T28" s="58">
        <f t="shared" si="0"/>
        <v>104.26722819881003</v>
      </c>
    </row>
    <row r="29" spans="1:20" ht="182.25" customHeight="1" x14ac:dyDescent="0.25">
      <c r="A29" s="32" t="s">
        <v>0</v>
      </c>
      <c r="B29" s="32" t="s">
        <v>24</v>
      </c>
      <c r="C29" s="32" t="s">
        <v>2</v>
      </c>
      <c r="D29" s="32" t="s">
        <v>25</v>
      </c>
      <c r="E29" s="15" t="s">
        <v>117</v>
      </c>
      <c r="F29" s="41">
        <v>1486</v>
      </c>
      <c r="G29" s="17"/>
      <c r="H29" s="41">
        <f>F29+G29</f>
        <v>1486</v>
      </c>
      <c r="I29" s="17"/>
      <c r="J29" s="21">
        <f>H29+I29</f>
        <v>1486</v>
      </c>
      <c r="K29" s="21"/>
      <c r="L29" s="21">
        <f>J29+K29</f>
        <v>1486</v>
      </c>
      <c r="M29" s="21"/>
      <c r="N29" s="21">
        <f>L29+M29</f>
        <v>1486</v>
      </c>
      <c r="O29" s="21"/>
      <c r="P29" s="21">
        <f>N29+O29</f>
        <v>1486</v>
      </c>
      <c r="Q29" s="21">
        <v>-20</v>
      </c>
      <c r="R29" s="65">
        <v>1431</v>
      </c>
      <c r="S29" s="65">
        <v>1502.65308</v>
      </c>
      <c r="T29" s="59">
        <f t="shared" si="0"/>
        <v>105.0072033542977</v>
      </c>
    </row>
    <row r="30" spans="1:20" ht="48.75" customHeight="1" x14ac:dyDescent="0.25">
      <c r="A30" s="32" t="s">
        <v>0</v>
      </c>
      <c r="B30" s="32" t="s">
        <v>178</v>
      </c>
      <c r="C30" s="32" t="s">
        <v>2</v>
      </c>
      <c r="D30" s="32" t="s">
        <v>25</v>
      </c>
      <c r="E30" s="15" t="s">
        <v>179</v>
      </c>
      <c r="F30" s="41"/>
      <c r="G30" s="17"/>
      <c r="H30" s="41"/>
      <c r="I30" s="17"/>
      <c r="J30" s="21"/>
      <c r="K30" s="21"/>
      <c r="L30" s="21"/>
      <c r="M30" s="21"/>
      <c r="N30" s="21"/>
      <c r="O30" s="21"/>
      <c r="P30" s="21"/>
      <c r="Q30" s="21"/>
      <c r="R30" s="65">
        <v>54.9</v>
      </c>
      <c r="S30" s="65">
        <v>54.9</v>
      </c>
      <c r="T30" s="59">
        <f t="shared" si="0"/>
        <v>100</v>
      </c>
    </row>
    <row r="31" spans="1:20" ht="162" customHeight="1" x14ac:dyDescent="0.25">
      <c r="A31" s="32" t="s">
        <v>0</v>
      </c>
      <c r="B31" s="32" t="s">
        <v>80</v>
      </c>
      <c r="C31" s="32" t="s">
        <v>2</v>
      </c>
      <c r="D31" s="32" t="s">
        <v>25</v>
      </c>
      <c r="E31" s="15" t="s">
        <v>118</v>
      </c>
      <c r="F31" s="41">
        <v>124</v>
      </c>
      <c r="G31" s="17"/>
      <c r="H31" s="41">
        <f>F31+G31</f>
        <v>124</v>
      </c>
      <c r="I31" s="17"/>
      <c r="J31" s="21">
        <f>H31+I31</f>
        <v>124</v>
      </c>
      <c r="K31" s="21"/>
      <c r="L31" s="21">
        <f>J31+K31</f>
        <v>124</v>
      </c>
      <c r="M31" s="21"/>
      <c r="N31" s="21">
        <f>L31+M31</f>
        <v>124</v>
      </c>
      <c r="O31" s="21"/>
      <c r="P31" s="21">
        <f>N31+O31</f>
        <v>124</v>
      </c>
      <c r="Q31" s="21">
        <v>21</v>
      </c>
      <c r="R31" s="65">
        <v>178</v>
      </c>
      <c r="S31" s="65">
        <v>177.34933000000001</v>
      </c>
      <c r="T31" s="59">
        <f t="shared" si="0"/>
        <v>99.634455056179789</v>
      </c>
    </row>
    <row r="32" spans="1:20" ht="33" customHeight="1" x14ac:dyDescent="0.25">
      <c r="A32" s="31" t="s">
        <v>0</v>
      </c>
      <c r="B32" s="31" t="s">
        <v>27</v>
      </c>
      <c r="C32" s="31" t="s">
        <v>2</v>
      </c>
      <c r="D32" s="31" t="s">
        <v>0</v>
      </c>
      <c r="E32" s="10" t="s">
        <v>28</v>
      </c>
      <c r="F32" s="39">
        <f t="shared" ref="F32:S32" si="21">F33</f>
        <v>11.7</v>
      </c>
      <c r="G32" s="5">
        <f t="shared" si="21"/>
        <v>0</v>
      </c>
      <c r="H32" s="39">
        <f t="shared" si="21"/>
        <v>11.7</v>
      </c>
      <c r="I32" s="5">
        <f t="shared" si="21"/>
        <v>0</v>
      </c>
      <c r="J32" s="20">
        <f t="shared" si="21"/>
        <v>11.7</v>
      </c>
      <c r="K32" s="20">
        <f t="shared" si="21"/>
        <v>0</v>
      </c>
      <c r="L32" s="20">
        <f t="shared" si="21"/>
        <v>11.7</v>
      </c>
      <c r="M32" s="20">
        <f t="shared" si="21"/>
        <v>0</v>
      </c>
      <c r="N32" s="20">
        <f t="shared" si="21"/>
        <v>11.7</v>
      </c>
      <c r="O32" s="20">
        <f t="shared" si="21"/>
        <v>0</v>
      </c>
      <c r="P32" s="20">
        <f t="shared" si="21"/>
        <v>11.7</v>
      </c>
      <c r="Q32" s="20">
        <f t="shared" si="21"/>
        <v>12.3</v>
      </c>
      <c r="R32" s="64">
        <f t="shared" si="21"/>
        <v>61</v>
      </c>
      <c r="S32" s="64">
        <f t="shared" si="21"/>
        <v>62.472020000000001</v>
      </c>
      <c r="T32" s="58">
        <f t="shared" si="0"/>
        <v>102.4131475409836</v>
      </c>
    </row>
    <row r="33" spans="1:22" ht="31.5" x14ac:dyDescent="0.25">
      <c r="A33" s="32" t="s">
        <v>0</v>
      </c>
      <c r="B33" s="32" t="s">
        <v>29</v>
      </c>
      <c r="C33" s="32" t="s">
        <v>2</v>
      </c>
      <c r="D33" s="32" t="s">
        <v>25</v>
      </c>
      <c r="E33" s="11" t="s">
        <v>30</v>
      </c>
      <c r="F33" s="41">
        <v>11.7</v>
      </c>
      <c r="G33" s="17"/>
      <c r="H33" s="41">
        <f>F33+G33</f>
        <v>11.7</v>
      </c>
      <c r="I33" s="17"/>
      <c r="J33" s="21">
        <f>H33+I33</f>
        <v>11.7</v>
      </c>
      <c r="K33" s="21"/>
      <c r="L33" s="21">
        <f>J33+K33</f>
        <v>11.7</v>
      </c>
      <c r="M33" s="21"/>
      <c r="N33" s="21">
        <f>L33+M33</f>
        <v>11.7</v>
      </c>
      <c r="O33" s="21"/>
      <c r="P33" s="21">
        <f>N33+O33</f>
        <v>11.7</v>
      </c>
      <c r="Q33" s="21">
        <v>12.3</v>
      </c>
      <c r="R33" s="65">
        <v>61</v>
      </c>
      <c r="S33" s="65">
        <v>62.472020000000001</v>
      </c>
      <c r="T33" s="59">
        <f t="shared" si="0"/>
        <v>102.4131475409836</v>
      </c>
    </row>
    <row r="34" spans="1:22" ht="63" x14ac:dyDescent="0.25">
      <c r="A34" s="31" t="s">
        <v>0</v>
      </c>
      <c r="B34" s="31" t="s">
        <v>31</v>
      </c>
      <c r="C34" s="31" t="s">
        <v>2</v>
      </c>
      <c r="D34" s="31" t="s">
        <v>0</v>
      </c>
      <c r="E34" s="10" t="s">
        <v>70</v>
      </c>
      <c r="F34" s="39">
        <f t="shared" ref="F34:H34" si="22">F35+F36</f>
        <v>3179.3</v>
      </c>
      <c r="G34" s="5">
        <f t="shared" si="22"/>
        <v>0</v>
      </c>
      <c r="H34" s="39">
        <f t="shared" si="22"/>
        <v>3179.3</v>
      </c>
      <c r="I34" s="5">
        <f t="shared" ref="I34:J34" si="23">I35+I36</f>
        <v>22.8</v>
      </c>
      <c r="J34" s="20">
        <f t="shared" si="23"/>
        <v>3202.1000000000004</v>
      </c>
      <c r="K34" s="20">
        <f t="shared" ref="K34:L34" si="24">K35+K36</f>
        <v>0</v>
      </c>
      <c r="L34" s="20">
        <f t="shared" si="24"/>
        <v>3202.1000000000004</v>
      </c>
      <c r="M34" s="20">
        <f t="shared" ref="M34:N34" si="25">M35+M36</f>
        <v>0</v>
      </c>
      <c r="N34" s="20">
        <f t="shared" si="25"/>
        <v>3202.1000000000004</v>
      </c>
      <c r="O34" s="20">
        <f t="shared" ref="O34:P34" si="26">O35+O36</f>
        <v>0</v>
      </c>
      <c r="P34" s="20">
        <f t="shared" si="26"/>
        <v>3202.1000000000004</v>
      </c>
      <c r="Q34" s="20">
        <f t="shared" ref="Q34:S34" si="27">Q35+Q36</f>
        <v>-453.70000000000005</v>
      </c>
      <c r="R34" s="64">
        <f t="shared" si="27"/>
        <v>3600.51</v>
      </c>
      <c r="S34" s="64">
        <f t="shared" si="27"/>
        <v>3853.9550099999997</v>
      </c>
      <c r="T34" s="58">
        <f t="shared" si="0"/>
        <v>107.0391419548897</v>
      </c>
    </row>
    <row r="35" spans="1:22" ht="31.5" x14ac:dyDescent="0.25">
      <c r="A35" s="32" t="s">
        <v>0</v>
      </c>
      <c r="B35" s="32" t="s">
        <v>32</v>
      </c>
      <c r="C35" s="32" t="s">
        <v>2</v>
      </c>
      <c r="D35" s="32" t="s">
        <v>33</v>
      </c>
      <c r="E35" s="11" t="s">
        <v>81</v>
      </c>
      <c r="F35" s="41">
        <v>2699.3</v>
      </c>
      <c r="G35" s="17"/>
      <c r="H35" s="41">
        <f>F35+G35</f>
        <v>2699.3</v>
      </c>
      <c r="I35" s="17">
        <v>22.8</v>
      </c>
      <c r="J35" s="21">
        <f>H35+I35</f>
        <v>2722.1000000000004</v>
      </c>
      <c r="K35" s="21"/>
      <c r="L35" s="21">
        <f>J35+K35</f>
        <v>2722.1000000000004</v>
      </c>
      <c r="M35" s="21"/>
      <c r="N35" s="21">
        <f>L35+M35</f>
        <v>2722.1000000000004</v>
      </c>
      <c r="O35" s="21"/>
      <c r="P35" s="21">
        <f>N35+O35</f>
        <v>2722.1000000000004</v>
      </c>
      <c r="Q35" s="21">
        <v>-595.1</v>
      </c>
      <c r="R35" s="65">
        <v>2416.0100000000002</v>
      </c>
      <c r="S35" s="65">
        <v>2638.0020399999999</v>
      </c>
      <c r="T35" s="59">
        <f t="shared" si="0"/>
        <v>109.18837422030536</v>
      </c>
    </row>
    <row r="36" spans="1:22" ht="31.5" x14ac:dyDescent="0.25">
      <c r="A36" s="32" t="s">
        <v>0</v>
      </c>
      <c r="B36" s="32" t="s">
        <v>35</v>
      </c>
      <c r="C36" s="32" t="s">
        <v>2</v>
      </c>
      <c r="D36" s="32" t="s">
        <v>33</v>
      </c>
      <c r="E36" s="11" t="s">
        <v>36</v>
      </c>
      <c r="F36" s="41">
        <v>480</v>
      </c>
      <c r="G36" s="17"/>
      <c r="H36" s="41">
        <f>F36+G36</f>
        <v>480</v>
      </c>
      <c r="I36" s="17"/>
      <c r="J36" s="21">
        <f>H36+I36</f>
        <v>480</v>
      </c>
      <c r="K36" s="21"/>
      <c r="L36" s="21">
        <f>J36+K36</f>
        <v>480</v>
      </c>
      <c r="M36" s="21"/>
      <c r="N36" s="21">
        <f>L36+M36</f>
        <v>480</v>
      </c>
      <c r="O36" s="21"/>
      <c r="P36" s="21">
        <f>N36+O36</f>
        <v>480</v>
      </c>
      <c r="Q36" s="21">
        <v>141.4</v>
      </c>
      <c r="R36" s="65">
        <v>1184.5</v>
      </c>
      <c r="S36" s="65">
        <v>1215.9529700000001</v>
      </c>
      <c r="T36" s="59">
        <f t="shared" si="0"/>
        <v>102.65537948501478</v>
      </c>
    </row>
    <row r="37" spans="1:22" ht="47.25" x14ac:dyDescent="0.25">
      <c r="A37" s="31" t="s">
        <v>0</v>
      </c>
      <c r="B37" s="31" t="s">
        <v>164</v>
      </c>
      <c r="C37" s="31" t="s">
        <v>2</v>
      </c>
      <c r="D37" s="31" t="s">
        <v>0</v>
      </c>
      <c r="E37" s="10" t="s">
        <v>167</v>
      </c>
      <c r="F37" s="41"/>
      <c r="G37" s="17"/>
      <c r="H37" s="41"/>
      <c r="I37" s="17"/>
      <c r="J37" s="21"/>
      <c r="K37" s="21"/>
      <c r="L37" s="21"/>
      <c r="M37" s="21"/>
      <c r="N37" s="21"/>
      <c r="O37" s="21"/>
      <c r="P37" s="21"/>
      <c r="Q37" s="21"/>
      <c r="R37" s="66">
        <f>R38</f>
        <v>89.6</v>
      </c>
      <c r="S37" s="66">
        <f>S38</f>
        <v>89.651129999999995</v>
      </c>
      <c r="T37" s="58">
        <f t="shared" si="0"/>
        <v>100.05706473214286</v>
      </c>
    </row>
    <row r="38" spans="1:22" ht="63" x14ac:dyDescent="0.25">
      <c r="A38" s="32" t="s">
        <v>0</v>
      </c>
      <c r="B38" s="32" t="s">
        <v>165</v>
      </c>
      <c r="C38" s="32" t="s">
        <v>2</v>
      </c>
      <c r="D38" s="32" t="s">
        <v>166</v>
      </c>
      <c r="E38" s="11" t="s">
        <v>168</v>
      </c>
      <c r="F38" s="41"/>
      <c r="G38" s="17"/>
      <c r="H38" s="41"/>
      <c r="I38" s="17"/>
      <c r="J38" s="21"/>
      <c r="K38" s="21"/>
      <c r="L38" s="21"/>
      <c r="M38" s="21"/>
      <c r="N38" s="21"/>
      <c r="O38" s="21"/>
      <c r="P38" s="21"/>
      <c r="Q38" s="21"/>
      <c r="R38" s="65">
        <v>89.6</v>
      </c>
      <c r="S38" s="65">
        <v>89.651129999999995</v>
      </c>
      <c r="T38" s="59">
        <f t="shared" si="0"/>
        <v>100.05706473214286</v>
      </c>
    </row>
    <row r="39" spans="1:22" ht="31.5" x14ac:dyDescent="0.25">
      <c r="A39" s="31" t="s">
        <v>0</v>
      </c>
      <c r="B39" s="31" t="s">
        <v>37</v>
      </c>
      <c r="C39" s="31" t="s">
        <v>2</v>
      </c>
      <c r="D39" s="31" t="s">
        <v>0</v>
      </c>
      <c r="E39" s="10" t="s">
        <v>38</v>
      </c>
      <c r="F39" s="39" t="e">
        <f>F40+F42+F43+F44+#REF!</f>
        <v>#REF!</v>
      </c>
      <c r="G39" s="5" t="e">
        <f>G40+G42+G43+G44+#REF!</f>
        <v>#REF!</v>
      </c>
      <c r="H39" s="39" t="e">
        <f>H40+H42+H43+H44+#REF!</f>
        <v>#REF!</v>
      </c>
      <c r="I39" s="5" t="e">
        <f>I40+I42+I43+I44+#REF!</f>
        <v>#REF!</v>
      </c>
      <c r="J39" s="20" t="e">
        <f>J40+J42+J43+J44+#REF!</f>
        <v>#REF!</v>
      </c>
      <c r="K39" s="20" t="e">
        <f>K40+K42+K43+K44+#REF!</f>
        <v>#REF!</v>
      </c>
      <c r="L39" s="20" t="e">
        <f>L40+L42+L43+L44+#REF!</f>
        <v>#REF!</v>
      </c>
      <c r="M39" s="20" t="e">
        <f>M40+M42+M43+M44+#REF!</f>
        <v>#REF!</v>
      </c>
      <c r="N39" s="20" t="e">
        <f>N40+N42+N43+N44+#REF!</f>
        <v>#REF!</v>
      </c>
      <c r="O39" s="20" t="e">
        <f>O40+O42+O43+O44+#REF!</f>
        <v>#REF!</v>
      </c>
      <c r="P39" s="20">
        <f>P40+P42</f>
        <v>0</v>
      </c>
      <c r="Q39" s="20">
        <f t="shared" ref="Q39" si="28">Q40+Q42</f>
        <v>53.5</v>
      </c>
      <c r="R39" s="64">
        <f>R40+R42+R41</f>
        <v>99.6</v>
      </c>
      <c r="S39" s="64">
        <f>S40+S42+S41</f>
        <v>107.67685</v>
      </c>
      <c r="T39" s="58">
        <f t="shared" si="0"/>
        <v>108.10928714859438</v>
      </c>
    </row>
    <row r="40" spans="1:22" ht="78.75" x14ac:dyDescent="0.25">
      <c r="A40" s="32" t="s">
        <v>0</v>
      </c>
      <c r="B40" s="32" t="s">
        <v>151</v>
      </c>
      <c r="C40" s="32" t="s">
        <v>2</v>
      </c>
      <c r="D40" s="32" t="s">
        <v>39</v>
      </c>
      <c r="E40" s="11" t="s">
        <v>152</v>
      </c>
      <c r="F40" s="41"/>
      <c r="G40" s="17"/>
      <c r="H40" s="41">
        <f>F40+G40</f>
        <v>0</v>
      </c>
      <c r="I40" s="17"/>
      <c r="J40" s="21">
        <f>H40+I40</f>
        <v>0</v>
      </c>
      <c r="K40" s="21"/>
      <c r="L40" s="21">
        <f>J40+K40</f>
        <v>0</v>
      </c>
      <c r="M40" s="21"/>
      <c r="N40" s="21">
        <f>L40+M40</f>
        <v>0</v>
      </c>
      <c r="O40" s="21"/>
      <c r="P40" s="21">
        <f>N40+O40</f>
        <v>0</v>
      </c>
      <c r="Q40" s="21">
        <v>51.8</v>
      </c>
      <c r="R40" s="65">
        <v>92.3</v>
      </c>
      <c r="S40" s="65">
        <v>100.38516</v>
      </c>
      <c r="T40" s="59">
        <f t="shared" si="0"/>
        <v>108.75965330444204</v>
      </c>
    </row>
    <row r="41" spans="1:22" ht="141.75" x14ac:dyDescent="0.25">
      <c r="A41" s="32" t="s">
        <v>0</v>
      </c>
      <c r="B41" s="32" t="s">
        <v>169</v>
      </c>
      <c r="C41" s="32" t="s">
        <v>2</v>
      </c>
      <c r="D41" s="32" t="s">
        <v>39</v>
      </c>
      <c r="E41" s="11" t="s">
        <v>170</v>
      </c>
      <c r="F41" s="41"/>
      <c r="G41" s="17"/>
      <c r="H41" s="41"/>
      <c r="I41" s="17"/>
      <c r="J41" s="21"/>
      <c r="K41" s="21"/>
      <c r="L41" s="21"/>
      <c r="M41" s="21"/>
      <c r="N41" s="21"/>
      <c r="O41" s="21"/>
      <c r="P41" s="21"/>
      <c r="Q41" s="21"/>
      <c r="R41" s="65">
        <v>7.1</v>
      </c>
      <c r="S41" s="65">
        <v>7.0916899999999998</v>
      </c>
      <c r="T41" s="59">
        <f t="shared" si="0"/>
        <v>99.88295774647888</v>
      </c>
    </row>
    <row r="42" spans="1:22" ht="31.5" x14ac:dyDescent="0.25">
      <c r="A42" s="32" t="s">
        <v>0</v>
      </c>
      <c r="B42" s="32" t="s">
        <v>153</v>
      </c>
      <c r="C42" s="32" t="s">
        <v>2</v>
      </c>
      <c r="D42" s="32" t="s">
        <v>39</v>
      </c>
      <c r="E42" s="15" t="s">
        <v>154</v>
      </c>
      <c r="F42" s="41"/>
      <c r="G42" s="17"/>
      <c r="H42" s="41">
        <f>F42+G42</f>
        <v>0</v>
      </c>
      <c r="I42" s="17"/>
      <c r="J42" s="21">
        <f>H42+I42</f>
        <v>0</v>
      </c>
      <c r="K42" s="21"/>
      <c r="L42" s="21">
        <f>J42+K42</f>
        <v>0</v>
      </c>
      <c r="M42" s="21"/>
      <c r="N42" s="21">
        <f>L42+M42</f>
        <v>0</v>
      </c>
      <c r="O42" s="21"/>
      <c r="P42" s="21">
        <f>N42+O42</f>
        <v>0</v>
      </c>
      <c r="Q42" s="21">
        <v>1.7</v>
      </c>
      <c r="R42" s="65">
        <v>0.2</v>
      </c>
      <c r="S42" s="65">
        <v>0.2</v>
      </c>
      <c r="T42" s="59">
        <f t="shared" si="0"/>
        <v>100</v>
      </c>
    </row>
    <row r="43" spans="1:22" ht="15.75" hidden="1" x14ac:dyDescent="0.25">
      <c r="A43" s="32" t="s">
        <v>0</v>
      </c>
      <c r="B43" s="32" t="s">
        <v>153</v>
      </c>
      <c r="C43" s="32" t="s">
        <v>2</v>
      </c>
      <c r="D43" s="32" t="s">
        <v>39</v>
      </c>
      <c r="E43" s="13" t="s">
        <v>156</v>
      </c>
      <c r="F43" s="41"/>
      <c r="G43" s="17"/>
      <c r="H43" s="41">
        <f t="shared" ref="H43:H44" si="29">F43+G43</f>
        <v>0</v>
      </c>
      <c r="I43" s="17"/>
      <c r="J43" s="21">
        <f t="shared" ref="J43:J44" si="30">H43+I43</f>
        <v>0</v>
      </c>
      <c r="K43" s="21"/>
      <c r="L43" s="21">
        <f t="shared" ref="L43:L44" si="31">J43+K43</f>
        <v>0</v>
      </c>
      <c r="M43" s="21"/>
      <c r="N43" s="21">
        <f t="shared" ref="N43:N44" si="32">L43+M43</f>
        <v>0</v>
      </c>
      <c r="O43" s="21"/>
      <c r="P43" s="25">
        <f>P44</f>
        <v>0</v>
      </c>
      <c r="Q43" s="25">
        <f t="shared" ref="Q43:S43" si="33">Q44</f>
        <v>-1.6</v>
      </c>
      <c r="R43" s="66">
        <f t="shared" si="33"/>
        <v>0</v>
      </c>
      <c r="S43" s="66">
        <f t="shared" si="33"/>
        <v>0</v>
      </c>
      <c r="T43" s="59" t="e">
        <f t="shared" si="0"/>
        <v>#DIV/0!</v>
      </c>
    </row>
    <row r="44" spans="1:22" ht="15.75" hidden="1" x14ac:dyDescent="0.25">
      <c r="A44" s="32" t="s">
        <v>0</v>
      </c>
      <c r="B44" s="32" t="s">
        <v>153</v>
      </c>
      <c r="C44" s="32" t="s">
        <v>2</v>
      </c>
      <c r="D44" s="32" t="s">
        <v>39</v>
      </c>
      <c r="E44" s="15" t="s">
        <v>157</v>
      </c>
      <c r="F44" s="41"/>
      <c r="G44" s="17"/>
      <c r="H44" s="41">
        <f t="shared" si="29"/>
        <v>0</v>
      </c>
      <c r="I44" s="17"/>
      <c r="J44" s="21">
        <f t="shared" si="30"/>
        <v>0</v>
      </c>
      <c r="K44" s="21"/>
      <c r="L44" s="21">
        <f t="shared" si="31"/>
        <v>0</v>
      </c>
      <c r="M44" s="21"/>
      <c r="N44" s="21">
        <f t="shared" si="32"/>
        <v>0</v>
      </c>
      <c r="O44" s="21"/>
      <c r="P44" s="21">
        <f t="shared" ref="P44" si="34">N44+O44</f>
        <v>0</v>
      </c>
      <c r="Q44" s="21">
        <v>-1.6</v>
      </c>
      <c r="R44" s="65">
        <v>0</v>
      </c>
      <c r="S44" s="65">
        <v>0</v>
      </c>
      <c r="T44" s="59" t="e">
        <f t="shared" si="0"/>
        <v>#DIV/0!</v>
      </c>
    </row>
    <row r="45" spans="1:22" ht="31.5" x14ac:dyDescent="0.25">
      <c r="A45" s="31" t="s">
        <v>0</v>
      </c>
      <c r="B45" s="31" t="s">
        <v>155</v>
      </c>
      <c r="C45" s="31" t="s">
        <v>2</v>
      </c>
      <c r="D45" s="31" t="s">
        <v>0</v>
      </c>
      <c r="E45" s="13" t="s">
        <v>180</v>
      </c>
      <c r="F45" s="44"/>
      <c r="G45" s="19"/>
      <c r="H45" s="44"/>
      <c r="I45" s="19"/>
      <c r="J45" s="25"/>
      <c r="K45" s="25"/>
      <c r="L45" s="25"/>
      <c r="M45" s="25"/>
      <c r="N45" s="25"/>
      <c r="O45" s="25"/>
      <c r="P45" s="25"/>
      <c r="Q45" s="25"/>
      <c r="R45" s="66">
        <f>R46</f>
        <v>350</v>
      </c>
      <c r="S45" s="66">
        <f>S46</f>
        <v>350</v>
      </c>
      <c r="T45" s="58">
        <f t="shared" si="0"/>
        <v>100</v>
      </c>
    </row>
    <row r="46" spans="1:22" ht="15.75" x14ac:dyDescent="0.25">
      <c r="A46" s="32" t="s">
        <v>0</v>
      </c>
      <c r="B46" s="32" t="s">
        <v>181</v>
      </c>
      <c r="C46" s="32" t="s">
        <v>2</v>
      </c>
      <c r="D46" s="32" t="s">
        <v>136</v>
      </c>
      <c r="E46" s="15" t="s">
        <v>183</v>
      </c>
      <c r="F46" s="41"/>
      <c r="G46" s="17"/>
      <c r="H46" s="41"/>
      <c r="I46" s="17"/>
      <c r="J46" s="21"/>
      <c r="K46" s="21"/>
      <c r="L46" s="21"/>
      <c r="M46" s="21"/>
      <c r="N46" s="21"/>
      <c r="O46" s="21"/>
      <c r="P46" s="21"/>
      <c r="Q46" s="21"/>
      <c r="R46" s="65">
        <f>R47</f>
        <v>350</v>
      </c>
      <c r="S46" s="65">
        <f>S47</f>
        <v>350</v>
      </c>
      <c r="T46" s="59">
        <f t="shared" si="0"/>
        <v>100</v>
      </c>
    </row>
    <row r="47" spans="1:22" ht="47.25" x14ac:dyDescent="0.25">
      <c r="A47" s="32" t="s">
        <v>0</v>
      </c>
      <c r="B47" s="32" t="s">
        <v>182</v>
      </c>
      <c r="C47" s="32" t="s">
        <v>2</v>
      </c>
      <c r="D47" s="32" t="s">
        <v>136</v>
      </c>
      <c r="E47" s="15" t="s">
        <v>184</v>
      </c>
      <c r="F47" s="41"/>
      <c r="G47" s="17"/>
      <c r="H47" s="41"/>
      <c r="I47" s="17"/>
      <c r="J47" s="21"/>
      <c r="K47" s="21"/>
      <c r="L47" s="21"/>
      <c r="M47" s="21"/>
      <c r="N47" s="21"/>
      <c r="O47" s="21"/>
      <c r="P47" s="21"/>
      <c r="Q47" s="21"/>
      <c r="R47" s="65">
        <v>350</v>
      </c>
      <c r="S47" s="65">
        <v>350</v>
      </c>
      <c r="T47" s="59">
        <f t="shared" si="0"/>
        <v>100</v>
      </c>
    </row>
    <row r="48" spans="1:22" ht="31.5" x14ac:dyDescent="0.25">
      <c r="A48" s="33" t="s">
        <v>0</v>
      </c>
      <c r="B48" s="33" t="s">
        <v>40</v>
      </c>
      <c r="C48" s="33" t="s">
        <v>2</v>
      </c>
      <c r="D48" s="33" t="s">
        <v>0</v>
      </c>
      <c r="E48" s="34" t="s">
        <v>41</v>
      </c>
      <c r="F48" s="42" t="e">
        <f t="shared" ref="F48:G48" si="35">F49</f>
        <v>#REF!</v>
      </c>
      <c r="G48" s="7" t="e">
        <f t="shared" si="35"/>
        <v>#REF!</v>
      </c>
      <c r="H48" s="42" t="e">
        <f>H49+H103+H106</f>
        <v>#REF!</v>
      </c>
      <c r="I48" s="7" t="e">
        <f>I49+I103+I106</f>
        <v>#REF!</v>
      </c>
      <c r="J48" s="46" t="e">
        <f>J49+J108</f>
        <v>#REF!</v>
      </c>
      <c r="K48" s="22" t="e">
        <f>K49+K103+K106</f>
        <v>#REF!</v>
      </c>
      <c r="L48" s="46" t="e">
        <f>L49+L108</f>
        <v>#REF!</v>
      </c>
      <c r="M48" s="22" t="e">
        <f>M49+M103+M106</f>
        <v>#REF!</v>
      </c>
      <c r="N48" s="46" t="e">
        <f>N49+N108</f>
        <v>#REF!</v>
      </c>
      <c r="O48" s="22" t="e">
        <f>O49+O103+O106</f>
        <v>#REF!</v>
      </c>
      <c r="P48" s="46" t="e">
        <f>P49+P108</f>
        <v>#REF!</v>
      </c>
      <c r="Q48" s="22" t="e">
        <f>Q49+Q103+Q106</f>
        <v>#REF!</v>
      </c>
      <c r="R48" s="67">
        <f>R49+R108</f>
        <v>106515.18921000001</v>
      </c>
      <c r="S48" s="67">
        <f>S49+S108</f>
        <v>104750.83871</v>
      </c>
      <c r="T48" s="60">
        <f t="shared" si="0"/>
        <v>98.343569106823338</v>
      </c>
      <c r="U48" s="57"/>
      <c r="V48" s="57"/>
    </row>
    <row r="49" spans="1:20" ht="47.25" x14ac:dyDescent="0.25">
      <c r="A49" s="12" t="s">
        <v>0</v>
      </c>
      <c r="B49" s="12" t="s">
        <v>43</v>
      </c>
      <c r="C49" s="12" t="s">
        <v>2</v>
      </c>
      <c r="D49" s="12" t="s">
        <v>0</v>
      </c>
      <c r="E49" s="35" t="s">
        <v>44</v>
      </c>
      <c r="F49" s="43" t="e">
        <f>F50+F55+F74+F97+F108+F103+F106</f>
        <v>#REF!</v>
      </c>
      <c r="G49" s="43" t="e">
        <f>G50+G55+G74+G97+G108+G103+G106</f>
        <v>#REF!</v>
      </c>
      <c r="H49" s="43" t="e">
        <f>H50+H55+H74+H97+H108+H103+H106</f>
        <v>#REF!</v>
      </c>
      <c r="I49" s="43" t="e">
        <f>I50+I55+I74+I97+I108+I103+I106</f>
        <v>#REF!</v>
      </c>
      <c r="J49" s="47" t="e">
        <f>J50+J55+J74+J97+J103+J106</f>
        <v>#REF!</v>
      </c>
      <c r="K49" s="47" t="e">
        <f>K50+K55+K74+K97+K108</f>
        <v>#REF!</v>
      </c>
      <c r="L49" s="47" t="e">
        <f>L50+L55+L74+L97+L103+L106</f>
        <v>#REF!</v>
      </c>
      <c r="M49" s="47" t="e">
        <f>M50+M55+M74+M97+M108</f>
        <v>#REF!</v>
      </c>
      <c r="N49" s="47" t="e">
        <f>N50+N55+N74+N97+N103+N106</f>
        <v>#REF!</v>
      </c>
      <c r="O49" s="47" t="e">
        <f>O50+O55+O74+O97+O108</f>
        <v>#REF!</v>
      </c>
      <c r="P49" s="47" t="e">
        <f>P50+P55+P74+P97+P103+P106</f>
        <v>#REF!</v>
      </c>
      <c r="Q49" s="47" t="e">
        <f>Q50+Q55+Q74+Q97+Q108</f>
        <v>#REF!</v>
      </c>
      <c r="R49" s="68">
        <f>R50+R55+R74+R97+R103+R106</f>
        <v>106606.36000000002</v>
      </c>
      <c r="S49" s="68">
        <f>S50+S55+S74+S97+S103+S106</f>
        <v>105254.59002</v>
      </c>
      <c r="T49" s="58">
        <f t="shared" si="0"/>
        <v>98.73199874754188</v>
      </c>
    </row>
    <row r="50" spans="1:20" ht="31.5" x14ac:dyDescent="0.25">
      <c r="A50" s="12" t="s">
        <v>0</v>
      </c>
      <c r="B50" s="12" t="s">
        <v>94</v>
      </c>
      <c r="C50" s="12" t="s">
        <v>2</v>
      </c>
      <c r="D50" s="12" t="s">
        <v>136</v>
      </c>
      <c r="E50" s="35" t="s">
        <v>91</v>
      </c>
      <c r="F50" s="43">
        <f t="shared" ref="F50:K51" si="36">F51</f>
        <v>28142</v>
      </c>
      <c r="G50" s="8">
        <f t="shared" si="36"/>
        <v>0</v>
      </c>
      <c r="H50" s="43">
        <f t="shared" si="36"/>
        <v>28142</v>
      </c>
      <c r="I50" s="8">
        <f t="shared" si="36"/>
        <v>0</v>
      </c>
      <c r="J50" s="23">
        <f t="shared" ref="I50:S51" si="37">J51</f>
        <v>28142</v>
      </c>
      <c r="K50" s="23">
        <f t="shared" si="36"/>
        <v>0</v>
      </c>
      <c r="L50" s="23" t="e">
        <f>L51+#REF!+L53</f>
        <v>#REF!</v>
      </c>
      <c r="M50" s="23" t="e">
        <f>M51+#REF!+M53</f>
        <v>#REF!</v>
      </c>
      <c r="N50" s="23" t="e">
        <f>N51+#REF!+N53</f>
        <v>#REF!</v>
      </c>
      <c r="O50" s="23" t="e">
        <f>O51+#REF!+O53</f>
        <v>#REF!</v>
      </c>
      <c r="P50" s="23" t="e">
        <f>P51+#REF!+P53</f>
        <v>#REF!</v>
      </c>
      <c r="Q50" s="23" t="e">
        <f>Q51+#REF!+Q53</f>
        <v>#REF!</v>
      </c>
      <c r="R50" s="68">
        <f>R51+R53</f>
        <v>31942</v>
      </c>
      <c r="S50" s="68">
        <f>S51+S53</f>
        <v>31942</v>
      </c>
      <c r="T50" s="58">
        <f t="shared" si="0"/>
        <v>100</v>
      </c>
    </row>
    <row r="51" spans="1:20" ht="31.5" x14ac:dyDescent="0.25">
      <c r="A51" s="14" t="s">
        <v>0</v>
      </c>
      <c r="B51" s="14" t="s">
        <v>93</v>
      </c>
      <c r="C51" s="14" t="s">
        <v>2</v>
      </c>
      <c r="D51" s="14" t="s">
        <v>136</v>
      </c>
      <c r="E51" s="36" t="s">
        <v>67</v>
      </c>
      <c r="F51" s="41">
        <f>F52</f>
        <v>28142</v>
      </c>
      <c r="G51" s="6">
        <f t="shared" si="36"/>
        <v>0</v>
      </c>
      <c r="H51" s="41">
        <f t="shared" si="36"/>
        <v>28142</v>
      </c>
      <c r="I51" s="6">
        <f t="shared" si="37"/>
        <v>0</v>
      </c>
      <c r="J51" s="24">
        <f t="shared" si="37"/>
        <v>28142</v>
      </c>
      <c r="K51" s="24">
        <f t="shared" si="37"/>
        <v>0</v>
      </c>
      <c r="L51" s="24">
        <f t="shared" si="37"/>
        <v>28142</v>
      </c>
      <c r="M51" s="24">
        <f t="shared" si="37"/>
        <v>0</v>
      </c>
      <c r="N51" s="24">
        <f t="shared" si="37"/>
        <v>28142</v>
      </c>
      <c r="O51" s="24">
        <f t="shared" si="37"/>
        <v>0</v>
      </c>
      <c r="P51" s="24">
        <f t="shared" si="37"/>
        <v>28142</v>
      </c>
      <c r="Q51" s="24">
        <f t="shared" si="37"/>
        <v>0</v>
      </c>
      <c r="R51" s="65">
        <f t="shared" si="37"/>
        <v>31942</v>
      </c>
      <c r="S51" s="65">
        <f t="shared" si="37"/>
        <v>31942</v>
      </c>
      <c r="T51" s="59">
        <f t="shared" si="0"/>
        <v>100</v>
      </c>
    </row>
    <row r="52" spans="1:20" ht="47.25" customHeight="1" x14ac:dyDescent="0.25">
      <c r="A52" s="14" t="s">
        <v>42</v>
      </c>
      <c r="B52" s="14" t="s">
        <v>95</v>
      </c>
      <c r="C52" s="14" t="s">
        <v>2</v>
      </c>
      <c r="D52" s="14" t="s">
        <v>136</v>
      </c>
      <c r="E52" s="36" t="s">
        <v>68</v>
      </c>
      <c r="F52" s="41">
        <v>28142</v>
      </c>
      <c r="G52" s="17"/>
      <c r="H52" s="41">
        <f>F52+G52</f>
        <v>28142</v>
      </c>
      <c r="I52" s="17"/>
      <c r="J52" s="21">
        <f>H52+I52</f>
        <v>28142</v>
      </c>
      <c r="K52" s="21"/>
      <c r="L52" s="21">
        <f>J52+K52</f>
        <v>28142</v>
      </c>
      <c r="M52" s="21"/>
      <c r="N52" s="21">
        <f>L52+M52</f>
        <v>28142</v>
      </c>
      <c r="O52" s="21"/>
      <c r="P52" s="21">
        <f>N52+O52</f>
        <v>28142</v>
      </c>
      <c r="Q52" s="21"/>
      <c r="R52" s="65">
        <v>31942</v>
      </c>
      <c r="S52" s="65">
        <v>31942</v>
      </c>
      <c r="T52" s="59">
        <f t="shared" si="0"/>
        <v>100</v>
      </c>
    </row>
    <row r="53" spans="1:20" ht="159.75" hidden="1" customHeight="1" x14ac:dyDescent="0.25">
      <c r="A53" s="55" t="s">
        <v>0</v>
      </c>
      <c r="B53" s="53">
        <v>2021585300</v>
      </c>
      <c r="C53" s="55" t="s">
        <v>2</v>
      </c>
      <c r="D53" s="55" t="s">
        <v>136</v>
      </c>
      <c r="E53" s="54" t="s">
        <v>148</v>
      </c>
      <c r="F53" s="41"/>
      <c r="G53" s="17"/>
      <c r="H53" s="41"/>
      <c r="I53" s="17"/>
      <c r="J53" s="21"/>
      <c r="K53" s="21"/>
      <c r="L53" s="21">
        <f>L54</f>
        <v>0</v>
      </c>
      <c r="M53" s="21">
        <f t="shared" ref="M53:R53" si="38">M54</f>
        <v>223</v>
      </c>
      <c r="N53" s="21">
        <f t="shared" si="38"/>
        <v>223</v>
      </c>
      <c r="O53" s="21">
        <f t="shared" si="38"/>
        <v>0</v>
      </c>
      <c r="P53" s="21">
        <f t="shared" si="38"/>
        <v>223</v>
      </c>
      <c r="Q53" s="21">
        <f t="shared" si="38"/>
        <v>0</v>
      </c>
      <c r="R53" s="65">
        <f t="shared" si="38"/>
        <v>0</v>
      </c>
      <c r="S53" s="65">
        <v>0</v>
      </c>
      <c r="T53" s="59" t="e">
        <f t="shared" si="0"/>
        <v>#DIV/0!</v>
      </c>
    </row>
    <row r="54" spans="1:20" ht="174.75" hidden="1" customHeight="1" x14ac:dyDescent="0.25">
      <c r="A54" s="55" t="s">
        <v>42</v>
      </c>
      <c r="B54" s="53">
        <v>2021585305</v>
      </c>
      <c r="C54" s="55" t="s">
        <v>2</v>
      </c>
      <c r="D54" s="55" t="s">
        <v>136</v>
      </c>
      <c r="E54" s="54" t="s">
        <v>147</v>
      </c>
      <c r="F54" s="41"/>
      <c r="G54" s="17"/>
      <c r="H54" s="41"/>
      <c r="I54" s="17"/>
      <c r="J54" s="21"/>
      <c r="K54" s="21"/>
      <c r="L54" s="21"/>
      <c r="M54" s="21">
        <v>223</v>
      </c>
      <c r="N54" s="21">
        <f>L54+M54</f>
        <v>223</v>
      </c>
      <c r="O54" s="21"/>
      <c r="P54" s="21">
        <f>N54+O54</f>
        <v>223</v>
      </c>
      <c r="Q54" s="21"/>
      <c r="R54" s="65">
        <v>0</v>
      </c>
      <c r="S54" s="65">
        <v>0</v>
      </c>
      <c r="T54" s="59" t="e">
        <f t="shared" si="0"/>
        <v>#DIV/0!</v>
      </c>
    </row>
    <row r="55" spans="1:20" ht="47.25" x14ac:dyDescent="0.25">
      <c r="A55" s="12" t="s">
        <v>0</v>
      </c>
      <c r="B55" s="12" t="s">
        <v>119</v>
      </c>
      <c r="C55" s="12" t="s">
        <v>2</v>
      </c>
      <c r="D55" s="12" t="s">
        <v>136</v>
      </c>
      <c r="E55" s="35" t="s">
        <v>92</v>
      </c>
      <c r="F55" s="43" t="e">
        <f>F56+F59+F69+F67+#REF!</f>
        <v>#REF!</v>
      </c>
      <c r="G55" s="43" t="e">
        <f>G56+G59+G69+G67+#REF!</f>
        <v>#REF!</v>
      </c>
      <c r="H55" s="43" t="e">
        <f>H56+H59+H69+H67+#REF!</f>
        <v>#REF!</v>
      </c>
      <c r="I55" s="43" t="e">
        <f>I56+I59+I69+I67+#REF!</f>
        <v>#REF!</v>
      </c>
      <c r="J55" s="47" t="e">
        <f>J56+J59+J69+J67+#REF!</f>
        <v>#REF!</v>
      </c>
      <c r="K55" s="47" t="e">
        <f>K56+K59+K69+K67+#REF!</f>
        <v>#REF!</v>
      </c>
      <c r="L55" s="47">
        <f t="shared" ref="L55:Q55" si="39">L56+L59+L69+L67</f>
        <v>60702.402000000002</v>
      </c>
      <c r="M55" s="47">
        <f t="shared" si="39"/>
        <v>0</v>
      </c>
      <c r="N55" s="47">
        <f t="shared" si="39"/>
        <v>60702.402000000002</v>
      </c>
      <c r="O55" s="47">
        <f t="shared" si="39"/>
        <v>813.59800000000007</v>
      </c>
      <c r="P55" s="47">
        <f t="shared" si="39"/>
        <v>61516</v>
      </c>
      <c r="Q55" s="47">
        <f t="shared" si="39"/>
        <v>-2151.9</v>
      </c>
      <c r="R55" s="68">
        <f>R56+R59+R69+R67+R61+R63+R65</f>
        <v>56458.710000000006</v>
      </c>
      <c r="S55" s="68">
        <f>S56+S59+S69+S67+S61+S63+S65</f>
        <v>55777.453569999998</v>
      </c>
      <c r="T55" s="58">
        <f t="shared" si="0"/>
        <v>98.793354594888882</v>
      </c>
    </row>
    <row r="56" spans="1:20" ht="178.5" customHeight="1" x14ac:dyDescent="0.25">
      <c r="A56" s="12" t="s">
        <v>0</v>
      </c>
      <c r="B56" s="12" t="s">
        <v>96</v>
      </c>
      <c r="C56" s="12" t="s">
        <v>2</v>
      </c>
      <c r="D56" s="12" t="s">
        <v>136</v>
      </c>
      <c r="E56" s="13" t="s">
        <v>74</v>
      </c>
      <c r="F56" s="43">
        <f t="shared" ref="F56:K56" si="40">F58</f>
        <v>16179</v>
      </c>
      <c r="G56" s="8">
        <f t="shared" si="40"/>
        <v>0</v>
      </c>
      <c r="H56" s="43">
        <f t="shared" si="40"/>
        <v>16179</v>
      </c>
      <c r="I56" s="8">
        <f t="shared" si="40"/>
        <v>481.72199999999998</v>
      </c>
      <c r="J56" s="23">
        <f t="shared" si="40"/>
        <v>16660.722000000002</v>
      </c>
      <c r="K56" s="23">
        <f t="shared" si="40"/>
        <v>18114.913</v>
      </c>
      <c r="L56" s="23">
        <f>L58+L57</f>
        <v>34775.634999999995</v>
      </c>
      <c r="M56" s="23">
        <f t="shared" ref="M56:O56" si="41">M58</f>
        <v>0</v>
      </c>
      <c r="N56" s="23">
        <f>N58+N57</f>
        <v>34775.634999999995</v>
      </c>
      <c r="O56" s="23">
        <f t="shared" si="41"/>
        <v>0</v>
      </c>
      <c r="P56" s="23">
        <f>P58+P57</f>
        <v>34775.634999999995</v>
      </c>
      <c r="Q56" s="23">
        <f t="shared" ref="Q56" si="42">Q58</f>
        <v>0</v>
      </c>
      <c r="R56" s="68">
        <f>R58+R57</f>
        <v>18953.545999999998</v>
      </c>
      <c r="S56" s="68">
        <f>S58+S57</f>
        <v>18751.704000000002</v>
      </c>
      <c r="T56" s="58">
        <f t="shared" si="0"/>
        <v>98.935069986376178</v>
      </c>
    </row>
    <row r="57" spans="1:20" ht="159" customHeight="1" x14ac:dyDescent="0.25">
      <c r="A57" s="14" t="s">
        <v>26</v>
      </c>
      <c r="B57" s="14" t="s">
        <v>97</v>
      </c>
      <c r="C57" s="14" t="s">
        <v>2</v>
      </c>
      <c r="D57" s="14" t="s">
        <v>136</v>
      </c>
      <c r="E57" s="15" t="s">
        <v>58</v>
      </c>
      <c r="F57" s="43"/>
      <c r="G57" s="8"/>
      <c r="H57" s="43"/>
      <c r="I57" s="8"/>
      <c r="J57" s="23"/>
      <c r="K57" s="23"/>
      <c r="L57" s="52">
        <v>18139</v>
      </c>
      <c r="M57" s="23"/>
      <c r="N57" s="52">
        <v>18139</v>
      </c>
      <c r="O57" s="23"/>
      <c r="P57" s="52">
        <v>18139</v>
      </c>
      <c r="Q57" s="23"/>
      <c r="R57" s="69">
        <v>18953.545999999998</v>
      </c>
      <c r="S57" s="65">
        <v>18751.704000000002</v>
      </c>
      <c r="T57" s="59">
        <f t="shared" si="0"/>
        <v>98.935069986376178</v>
      </c>
    </row>
    <row r="58" spans="1:20" ht="157.5" hidden="1" customHeight="1" x14ac:dyDescent="0.25">
      <c r="A58" s="14" t="s">
        <v>26</v>
      </c>
      <c r="B58" s="14" t="s">
        <v>97</v>
      </c>
      <c r="C58" s="14" t="s">
        <v>2</v>
      </c>
      <c r="D58" s="14" t="s">
        <v>136</v>
      </c>
      <c r="E58" s="15" t="s">
        <v>58</v>
      </c>
      <c r="F58" s="41">
        <v>16179</v>
      </c>
      <c r="G58" s="17"/>
      <c r="H58" s="41">
        <f>F58+G58</f>
        <v>16179</v>
      </c>
      <c r="I58" s="17">
        <v>481.72199999999998</v>
      </c>
      <c r="J58" s="21">
        <f>H58+I58</f>
        <v>16660.722000000002</v>
      </c>
      <c r="K58" s="21">
        <v>18114.913</v>
      </c>
      <c r="L58" s="21">
        <v>16636.634999999998</v>
      </c>
      <c r="M58" s="21"/>
      <c r="N58" s="21">
        <v>16636.634999999998</v>
      </c>
      <c r="O58" s="21"/>
      <c r="P58" s="21">
        <v>16636.634999999998</v>
      </c>
      <c r="Q58" s="21"/>
      <c r="R58" s="65">
        <v>0</v>
      </c>
      <c r="S58" s="65">
        <v>0</v>
      </c>
      <c r="T58" s="59" t="e">
        <f t="shared" si="0"/>
        <v>#DIV/0!</v>
      </c>
    </row>
    <row r="59" spans="1:20" ht="110.25" hidden="1" x14ac:dyDescent="0.25">
      <c r="A59" s="14" t="s">
        <v>26</v>
      </c>
      <c r="B59" s="14" t="s">
        <v>97</v>
      </c>
      <c r="C59" s="14" t="s">
        <v>2</v>
      </c>
      <c r="D59" s="14" t="s">
        <v>136</v>
      </c>
      <c r="E59" s="13" t="s">
        <v>125</v>
      </c>
      <c r="F59" s="44">
        <f t="shared" ref="F59" si="43">F60</f>
        <v>0</v>
      </c>
      <c r="G59" s="17"/>
      <c r="H59" s="44">
        <f>H60</f>
        <v>0</v>
      </c>
      <c r="I59" s="19">
        <f t="shared" ref="I59:R59" si="44">I60</f>
        <v>0</v>
      </c>
      <c r="J59" s="25">
        <f t="shared" si="44"/>
        <v>0</v>
      </c>
      <c r="K59" s="25">
        <f t="shared" si="44"/>
        <v>0</v>
      </c>
      <c r="L59" s="25">
        <f t="shared" si="44"/>
        <v>0</v>
      </c>
      <c r="M59" s="25">
        <f t="shared" si="44"/>
        <v>0</v>
      </c>
      <c r="N59" s="25">
        <f t="shared" si="44"/>
        <v>0</v>
      </c>
      <c r="O59" s="25">
        <f t="shared" si="44"/>
        <v>0</v>
      </c>
      <c r="P59" s="25">
        <f t="shared" si="44"/>
        <v>0</v>
      </c>
      <c r="Q59" s="25">
        <f t="shared" si="44"/>
        <v>0</v>
      </c>
      <c r="R59" s="66">
        <f t="shared" si="44"/>
        <v>0</v>
      </c>
      <c r="S59" s="65"/>
      <c r="T59" s="59" t="e">
        <f t="shared" si="0"/>
        <v>#DIV/0!</v>
      </c>
    </row>
    <row r="60" spans="1:20" ht="94.5" hidden="1" x14ac:dyDescent="0.25">
      <c r="A60" s="14" t="s">
        <v>26</v>
      </c>
      <c r="B60" s="14" t="s">
        <v>97</v>
      </c>
      <c r="C60" s="14" t="s">
        <v>2</v>
      </c>
      <c r="D60" s="14" t="s">
        <v>136</v>
      </c>
      <c r="E60" s="15" t="s">
        <v>125</v>
      </c>
      <c r="F60" s="41"/>
      <c r="G60" s="17"/>
      <c r="H60" s="41"/>
      <c r="I60" s="17"/>
      <c r="J60" s="21">
        <f>H60+I60</f>
        <v>0</v>
      </c>
      <c r="K60" s="21"/>
      <c r="L60" s="21">
        <f>J60+K60</f>
        <v>0</v>
      </c>
      <c r="M60" s="21"/>
      <c r="N60" s="21">
        <f>L60+M60</f>
        <v>0</v>
      </c>
      <c r="O60" s="21"/>
      <c r="P60" s="21">
        <f>N60+O60</f>
        <v>0</v>
      </c>
      <c r="Q60" s="21"/>
      <c r="R60" s="65">
        <f>P60+Q60</f>
        <v>0</v>
      </c>
      <c r="S60" s="65"/>
      <c r="T60" s="59" t="e">
        <f t="shared" si="0"/>
        <v>#DIV/0!</v>
      </c>
    </row>
    <row r="61" spans="1:20" ht="220.5" x14ac:dyDescent="0.25">
      <c r="A61" s="12" t="s">
        <v>0</v>
      </c>
      <c r="B61" s="12" t="s">
        <v>185</v>
      </c>
      <c r="C61" s="12" t="s">
        <v>2</v>
      </c>
      <c r="D61" s="12" t="s">
        <v>136</v>
      </c>
      <c r="E61" s="13" t="s">
        <v>187</v>
      </c>
      <c r="F61" s="41"/>
      <c r="G61" s="17"/>
      <c r="H61" s="41"/>
      <c r="I61" s="17"/>
      <c r="J61" s="21"/>
      <c r="K61" s="21"/>
      <c r="L61" s="21"/>
      <c r="M61" s="21"/>
      <c r="N61" s="21"/>
      <c r="O61" s="21"/>
      <c r="P61" s="21"/>
      <c r="Q61" s="21"/>
      <c r="R61" s="66">
        <f>R62</f>
        <v>5714</v>
      </c>
      <c r="S61" s="66">
        <f>S62</f>
        <v>5387.2207200000003</v>
      </c>
      <c r="T61" s="59">
        <f t="shared" si="0"/>
        <v>94.281076653832699</v>
      </c>
    </row>
    <row r="62" spans="1:20" ht="223.5" customHeight="1" x14ac:dyDescent="0.25">
      <c r="A62" s="14" t="s">
        <v>26</v>
      </c>
      <c r="B62" s="14" t="s">
        <v>186</v>
      </c>
      <c r="C62" s="14" t="s">
        <v>2</v>
      </c>
      <c r="D62" s="14" t="s">
        <v>136</v>
      </c>
      <c r="E62" s="15" t="s">
        <v>188</v>
      </c>
      <c r="F62" s="41"/>
      <c r="G62" s="17"/>
      <c r="H62" s="41"/>
      <c r="I62" s="17"/>
      <c r="J62" s="21"/>
      <c r="K62" s="21"/>
      <c r="L62" s="21"/>
      <c r="M62" s="21"/>
      <c r="N62" s="21"/>
      <c r="O62" s="21"/>
      <c r="P62" s="21"/>
      <c r="Q62" s="21"/>
      <c r="R62" s="65">
        <v>5714</v>
      </c>
      <c r="S62" s="65">
        <v>5387.2207200000003</v>
      </c>
      <c r="T62" s="59">
        <f t="shared" si="0"/>
        <v>94.281076653832699</v>
      </c>
    </row>
    <row r="63" spans="1:20" ht="181.5" customHeight="1" x14ac:dyDescent="0.25">
      <c r="A63" s="12" t="s">
        <v>0</v>
      </c>
      <c r="B63" s="12" t="s">
        <v>189</v>
      </c>
      <c r="C63" s="12" t="s">
        <v>2</v>
      </c>
      <c r="D63" s="12" t="s">
        <v>136</v>
      </c>
      <c r="E63" s="13" t="s">
        <v>191</v>
      </c>
      <c r="F63" s="44"/>
      <c r="G63" s="19"/>
      <c r="H63" s="44"/>
      <c r="I63" s="19"/>
      <c r="J63" s="25"/>
      <c r="K63" s="25"/>
      <c r="L63" s="25"/>
      <c r="M63" s="25"/>
      <c r="N63" s="25"/>
      <c r="O63" s="25"/>
      <c r="P63" s="25"/>
      <c r="Q63" s="25"/>
      <c r="R63" s="66">
        <f>R64</f>
        <v>51.9</v>
      </c>
      <c r="S63" s="66">
        <f>S64</f>
        <v>48.93188</v>
      </c>
      <c r="T63" s="58">
        <f t="shared" si="0"/>
        <v>94.281078998073227</v>
      </c>
    </row>
    <row r="64" spans="1:20" ht="184.5" customHeight="1" x14ac:dyDescent="0.25">
      <c r="A64" s="14" t="s">
        <v>26</v>
      </c>
      <c r="B64" s="14" t="s">
        <v>190</v>
      </c>
      <c r="C64" s="14" t="s">
        <v>2</v>
      </c>
      <c r="D64" s="14" t="s">
        <v>136</v>
      </c>
      <c r="E64" s="15" t="s">
        <v>192</v>
      </c>
      <c r="F64" s="41"/>
      <c r="G64" s="17"/>
      <c r="H64" s="41"/>
      <c r="I64" s="17"/>
      <c r="J64" s="21"/>
      <c r="K64" s="21"/>
      <c r="L64" s="21"/>
      <c r="M64" s="21"/>
      <c r="N64" s="21"/>
      <c r="O64" s="21"/>
      <c r="P64" s="21"/>
      <c r="Q64" s="21"/>
      <c r="R64" s="65">
        <v>51.9</v>
      </c>
      <c r="S64" s="65">
        <v>48.93188</v>
      </c>
      <c r="T64" s="59">
        <f t="shared" si="0"/>
        <v>94.281078998073227</v>
      </c>
    </row>
    <row r="65" spans="1:20" ht="51.75" customHeight="1" x14ac:dyDescent="0.25">
      <c r="A65" s="12" t="s">
        <v>0</v>
      </c>
      <c r="B65" s="12" t="s">
        <v>171</v>
      </c>
      <c r="C65" s="12" t="s">
        <v>2</v>
      </c>
      <c r="D65" s="12" t="s">
        <v>136</v>
      </c>
      <c r="E65" s="13" t="s">
        <v>172</v>
      </c>
      <c r="F65" s="41"/>
      <c r="G65" s="17"/>
      <c r="H65" s="41"/>
      <c r="I65" s="17"/>
      <c r="J65" s="21"/>
      <c r="K65" s="21"/>
      <c r="L65" s="21"/>
      <c r="M65" s="21"/>
      <c r="N65" s="21"/>
      <c r="O65" s="21"/>
      <c r="P65" s="21"/>
      <c r="Q65" s="21"/>
      <c r="R65" s="66">
        <f>R66</f>
        <v>789.5</v>
      </c>
      <c r="S65" s="66">
        <f>S66</f>
        <v>789.5</v>
      </c>
      <c r="T65" s="58">
        <f t="shared" si="0"/>
        <v>100</v>
      </c>
    </row>
    <row r="66" spans="1:20" ht="45.75" customHeight="1" x14ac:dyDescent="0.25">
      <c r="A66" s="14" t="s">
        <v>26</v>
      </c>
      <c r="B66" s="14" t="s">
        <v>173</v>
      </c>
      <c r="C66" s="14" t="s">
        <v>2</v>
      </c>
      <c r="D66" s="14" t="s">
        <v>136</v>
      </c>
      <c r="E66" s="15" t="s">
        <v>174</v>
      </c>
      <c r="F66" s="41"/>
      <c r="G66" s="17"/>
      <c r="H66" s="41"/>
      <c r="I66" s="17"/>
      <c r="J66" s="21"/>
      <c r="K66" s="21"/>
      <c r="L66" s="21"/>
      <c r="M66" s="21"/>
      <c r="N66" s="21"/>
      <c r="O66" s="21"/>
      <c r="P66" s="21"/>
      <c r="Q66" s="21"/>
      <c r="R66" s="65">
        <v>789.5</v>
      </c>
      <c r="S66" s="65">
        <v>789.5</v>
      </c>
      <c r="T66" s="59">
        <f t="shared" si="0"/>
        <v>100</v>
      </c>
    </row>
    <row r="67" spans="1:20" ht="31.5" x14ac:dyDescent="0.25">
      <c r="A67" s="12" t="s">
        <v>0</v>
      </c>
      <c r="B67" s="12" t="s">
        <v>132</v>
      </c>
      <c r="C67" s="12" t="s">
        <v>2</v>
      </c>
      <c r="D67" s="12" t="s">
        <v>136</v>
      </c>
      <c r="E67" s="13" t="s">
        <v>133</v>
      </c>
      <c r="F67" s="44">
        <f t="shared" ref="F67:S67" si="45">F68</f>
        <v>0</v>
      </c>
      <c r="G67" s="44">
        <f t="shared" si="45"/>
        <v>16.3</v>
      </c>
      <c r="H67" s="44">
        <f t="shared" si="45"/>
        <v>16.3</v>
      </c>
      <c r="I67" s="44">
        <f t="shared" si="45"/>
        <v>0</v>
      </c>
      <c r="J67" s="48">
        <f t="shared" si="45"/>
        <v>16.3</v>
      </c>
      <c r="K67" s="48">
        <f t="shared" si="45"/>
        <v>0</v>
      </c>
      <c r="L67" s="48">
        <f t="shared" si="45"/>
        <v>16.3</v>
      </c>
      <c r="M67" s="48">
        <f t="shared" si="45"/>
        <v>0</v>
      </c>
      <c r="N67" s="48">
        <f t="shared" si="45"/>
        <v>16.3</v>
      </c>
      <c r="O67" s="48">
        <f t="shared" si="45"/>
        <v>0</v>
      </c>
      <c r="P67" s="48">
        <f t="shared" si="45"/>
        <v>16.3</v>
      </c>
      <c r="Q67" s="48">
        <f t="shared" si="45"/>
        <v>0</v>
      </c>
      <c r="R67" s="66">
        <f t="shared" si="45"/>
        <v>1083.4000000000001</v>
      </c>
      <c r="S67" s="66">
        <f t="shared" si="45"/>
        <v>1083.4000000000001</v>
      </c>
      <c r="T67" s="58">
        <f t="shared" si="0"/>
        <v>100</v>
      </c>
    </row>
    <row r="68" spans="1:20" ht="47.25" x14ac:dyDescent="0.25">
      <c r="A68" s="14" t="s">
        <v>46</v>
      </c>
      <c r="B68" s="14" t="s">
        <v>134</v>
      </c>
      <c r="C68" s="14" t="s">
        <v>2</v>
      </c>
      <c r="D68" s="14" t="s">
        <v>136</v>
      </c>
      <c r="E68" s="15" t="s">
        <v>135</v>
      </c>
      <c r="F68" s="41"/>
      <c r="G68" s="17">
        <v>16.3</v>
      </c>
      <c r="H68" s="41">
        <f>F68+G68</f>
        <v>16.3</v>
      </c>
      <c r="I68" s="17"/>
      <c r="J68" s="21">
        <f>H68+I68</f>
        <v>16.3</v>
      </c>
      <c r="K68" s="21"/>
      <c r="L68" s="21">
        <f>J68+K68</f>
        <v>16.3</v>
      </c>
      <c r="M68" s="21"/>
      <c r="N68" s="21">
        <f>L68+M68</f>
        <v>16.3</v>
      </c>
      <c r="O68" s="21"/>
      <c r="P68" s="21">
        <f>N68+O68</f>
        <v>16.3</v>
      </c>
      <c r="Q68" s="21"/>
      <c r="R68" s="65">
        <v>1083.4000000000001</v>
      </c>
      <c r="S68" s="65">
        <v>1083.4000000000001</v>
      </c>
      <c r="T68" s="59">
        <f t="shared" si="0"/>
        <v>100</v>
      </c>
    </row>
    <row r="69" spans="1:20" ht="15.75" x14ac:dyDescent="0.25">
      <c r="A69" s="12" t="s">
        <v>0</v>
      </c>
      <c r="B69" s="12" t="s">
        <v>98</v>
      </c>
      <c r="C69" s="12" t="s">
        <v>2</v>
      </c>
      <c r="D69" s="12" t="s">
        <v>136</v>
      </c>
      <c r="E69" s="10" t="s">
        <v>45</v>
      </c>
      <c r="F69" s="43">
        <f>F70+F71+F72+F73</f>
        <v>24914.741999999998</v>
      </c>
      <c r="G69" s="43">
        <f t="shared" ref="G69:J69" si="46">G70+G71+G72+G73</f>
        <v>1065.9000000000001</v>
      </c>
      <c r="H69" s="43">
        <f t="shared" si="46"/>
        <v>25980.642</v>
      </c>
      <c r="I69" s="43">
        <f t="shared" si="46"/>
        <v>-69.7</v>
      </c>
      <c r="J69" s="47">
        <f t="shared" si="46"/>
        <v>25910.942000000003</v>
      </c>
      <c r="K69" s="47">
        <f t="shared" ref="K69:L69" si="47">K70+K71+K72+K73</f>
        <v>-0.47499999999999998</v>
      </c>
      <c r="L69" s="47">
        <f t="shared" si="47"/>
        <v>25910.467000000001</v>
      </c>
      <c r="M69" s="47">
        <f t="shared" ref="M69:N69" si="48">M70+M71+M72+M73</f>
        <v>0</v>
      </c>
      <c r="N69" s="47">
        <f t="shared" si="48"/>
        <v>25910.467000000001</v>
      </c>
      <c r="O69" s="47">
        <f t="shared" ref="O69:P69" si="49">O70+O71+O72+O73</f>
        <v>813.59800000000007</v>
      </c>
      <c r="P69" s="47">
        <f t="shared" si="49"/>
        <v>26724.064999999999</v>
      </c>
      <c r="Q69" s="47">
        <f t="shared" ref="Q69:S69" si="50">Q70+Q71+Q72+Q73</f>
        <v>-2151.9</v>
      </c>
      <c r="R69" s="68">
        <f t="shared" si="50"/>
        <v>29866.364000000001</v>
      </c>
      <c r="S69" s="68">
        <f t="shared" si="50"/>
        <v>29716.696970000001</v>
      </c>
      <c r="T69" s="58">
        <f t="shared" si="0"/>
        <v>99.498877633715296</v>
      </c>
    </row>
    <row r="70" spans="1:20" ht="31.5" x14ac:dyDescent="0.25">
      <c r="A70" s="14" t="s">
        <v>34</v>
      </c>
      <c r="B70" s="14" t="s">
        <v>99</v>
      </c>
      <c r="C70" s="14" t="s">
        <v>2</v>
      </c>
      <c r="D70" s="14" t="s">
        <v>136</v>
      </c>
      <c r="E70" s="11" t="s">
        <v>47</v>
      </c>
      <c r="F70" s="41">
        <v>130.5</v>
      </c>
      <c r="G70" s="17"/>
      <c r="H70" s="41">
        <f>F70+G70</f>
        <v>130.5</v>
      </c>
      <c r="I70" s="17"/>
      <c r="J70" s="21">
        <f>H70+I70</f>
        <v>130.5</v>
      </c>
      <c r="K70" s="21"/>
      <c r="L70" s="21">
        <f>J70+K70</f>
        <v>130.5</v>
      </c>
      <c r="M70" s="21"/>
      <c r="N70" s="21">
        <f>L70+M70</f>
        <v>130.5</v>
      </c>
      <c r="O70" s="21"/>
      <c r="P70" s="21">
        <f>N70+O70</f>
        <v>130.5</v>
      </c>
      <c r="Q70" s="21">
        <v>-130.5</v>
      </c>
      <c r="R70" s="65">
        <v>1318.9</v>
      </c>
      <c r="S70" s="65">
        <v>1318.8738599999999</v>
      </c>
      <c r="T70" s="59">
        <f t="shared" si="0"/>
        <v>99.9980180453408</v>
      </c>
    </row>
    <row r="71" spans="1:20" ht="31.5" x14ac:dyDescent="0.25">
      <c r="A71" s="14" t="s">
        <v>46</v>
      </c>
      <c r="B71" s="14" t="s">
        <v>99</v>
      </c>
      <c r="C71" s="14" t="s">
        <v>2</v>
      </c>
      <c r="D71" s="14" t="s">
        <v>136</v>
      </c>
      <c r="E71" s="11" t="s">
        <v>47</v>
      </c>
      <c r="F71" s="41">
        <v>2455.598</v>
      </c>
      <c r="G71" s="17"/>
      <c r="H71" s="41">
        <f t="shared" ref="H71:H73" si="51">F71+G71</f>
        <v>2455.598</v>
      </c>
      <c r="I71" s="17"/>
      <c r="J71" s="21">
        <f t="shared" ref="J71:J73" si="52">H71+I71</f>
        <v>2455.598</v>
      </c>
      <c r="K71" s="21"/>
      <c r="L71" s="21">
        <f t="shared" ref="L71:L73" si="53">J71+K71</f>
        <v>2455.598</v>
      </c>
      <c r="M71" s="21"/>
      <c r="N71" s="21">
        <f t="shared" ref="N71:N73" si="54">L71+M71</f>
        <v>2455.598</v>
      </c>
      <c r="O71" s="21">
        <v>-137.934</v>
      </c>
      <c r="P71" s="21">
        <f t="shared" ref="P71:P73" si="55">N71+O71</f>
        <v>2317.6639999999998</v>
      </c>
      <c r="Q71" s="21"/>
      <c r="R71" s="65">
        <v>2897.75</v>
      </c>
      <c r="S71" s="65">
        <v>2748.1091099999999</v>
      </c>
      <c r="T71" s="59">
        <v>0</v>
      </c>
    </row>
    <row r="72" spans="1:20" ht="31.5" x14ac:dyDescent="0.25">
      <c r="A72" s="14" t="s">
        <v>42</v>
      </c>
      <c r="B72" s="14" t="s">
        <v>99</v>
      </c>
      <c r="C72" s="14" t="s">
        <v>2</v>
      </c>
      <c r="D72" s="14" t="s">
        <v>136</v>
      </c>
      <c r="E72" s="11" t="s">
        <v>47</v>
      </c>
      <c r="F72" s="41">
        <v>22298.644</v>
      </c>
      <c r="G72" s="17">
        <v>1071.4000000000001</v>
      </c>
      <c r="H72" s="41">
        <f t="shared" si="51"/>
        <v>23370.044000000002</v>
      </c>
      <c r="I72" s="17">
        <v>-70.7</v>
      </c>
      <c r="J72" s="21">
        <f t="shared" si="52"/>
        <v>23299.344000000001</v>
      </c>
      <c r="K72" s="21">
        <v>-0.22</v>
      </c>
      <c r="L72" s="21">
        <f t="shared" si="53"/>
        <v>23299.124</v>
      </c>
      <c r="M72" s="21"/>
      <c r="N72" s="21">
        <f t="shared" si="54"/>
        <v>23299.124</v>
      </c>
      <c r="O72" s="21">
        <v>951.53200000000004</v>
      </c>
      <c r="P72" s="21">
        <f t="shared" si="55"/>
        <v>24250.655999999999</v>
      </c>
      <c r="Q72" s="21">
        <v>-2021.4</v>
      </c>
      <c r="R72" s="65">
        <v>24703.214</v>
      </c>
      <c r="S72" s="65">
        <v>24703.214</v>
      </c>
      <c r="T72" s="59">
        <f t="shared" si="0"/>
        <v>100</v>
      </c>
    </row>
    <row r="73" spans="1:20" ht="31.5" x14ac:dyDescent="0.25">
      <c r="A73" s="14" t="s">
        <v>26</v>
      </c>
      <c r="B73" s="14" t="s">
        <v>99</v>
      </c>
      <c r="C73" s="14" t="s">
        <v>2</v>
      </c>
      <c r="D73" s="14" t="s">
        <v>136</v>
      </c>
      <c r="E73" s="11" t="s">
        <v>47</v>
      </c>
      <c r="F73" s="41">
        <v>30</v>
      </c>
      <c r="G73" s="17">
        <v>-5.5</v>
      </c>
      <c r="H73" s="41">
        <f t="shared" si="51"/>
        <v>24.5</v>
      </c>
      <c r="I73" s="17">
        <v>1</v>
      </c>
      <c r="J73" s="21">
        <f t="shared" si="52"/>
        <v>25.5</v>
      </c>
      <c r="K73" s="21">
        <v>-0.255</v>
      </c>
      <c r="L73" s="21">
        <f t="shared" si="53"/>
        <v>25.245000000000001</v>
      </c>
      <c r="M73" s="21"/>
      <c r="N73" s="21">
        <f t="shared" si="54"/>
        <v>25.245000000000001</v>
      </c>
      <c r="O73" s="21"/>
      <c r="P73" s="21">
        <f t="shared" si="55"/>
        <v>25.245000000000001</v>
      </c>
      <c r="Q73" s="21"/>
      <c r="R73" s="65">
        <v>946.5</v>
      </c>
      <c r="S73" s="65">
        <v>946.5</v>
      </c>
      <c r="T73" s="59">
        <f t="shared" si="0"/>
        <v>100</v>
      </c>
    </row>
    <row r="74" spans="1:20" ht="31.5" x14ac:dyDescent="0.25">
      <c r="A74" s="12" t="s">
        <v>0</v>
      </c>
      <c r="B74" s="12" t="s">
        <v>101</v>
      </c>
      <c r="C74" s="12" t="s">
        <v>2</v>
      </c>
      <c r="D74" s="12" t="s">
        <v>0</v>
      </c>
      <c r="E74" s="10" t="s">
        <v>100</v>
      </c>
      <c r="F74" s="43" t="e">
        <f>F75+F80+F82+F84+F86+F90+#REF!+#REF!+F94+#REF!+#REF!</f>
        <v>#REF!</v>
      </c>
      <c r="G74" s="43" t="e">
        <f>G75+G80+G82+G84+G86+G90+#REF!+#REF!+G94+#REF!+#REF!</f>
        <v>#REF!</v>
      </c>
      <c r="H74" s="43" t="e">
        <f>H75+H80+H82+H84+H86+H90+#REF!+#REF!+H94+#REF!+#REF!+H92</f>
        <v>#REF!</v>
      </c>
      <c r="I74" s="43" t="e">
        <f>I75+I80+I82+I84+I86+I90+#REF!+#REF!+I94+#REF!+#REF!+I92</f>
        <v>#REF!</v>
      </c>
      <c r="J74" s="47">
        <f t="shared" ref="J74:Q74" si="56">J75+J80+J82+J84+J86+J90+J94+J92</f>
        <v>17044.000000000004</v>
      </c>
      <c r="K74" s="47">
        <f t="shared" si="56"/>
        <v>-31.2</v>
      </c>
      <c r="L74" s="47">
        <f t="shared" si="56"/>
        <v>17012.800000000003</v>
      </c>
      <c r="M74" s="47">
        <f t="shared" si="56"/>
        <v>0</v>
      </c>
      <c r="N74" s="47">
        <f t="shared" si="56"/>
        <v>17012.800000000003</v>
      </c>
      <c r="O74" s="47">
        <f t="shared" si="56"/>
        <v>-1276.4850000000001</v>
      </c>
      <c r="P74" s="47">
        <f t="shared" si="56"/>
        <v>15736.315000000001</v>
      </c>
      <c r="Q74" s="47">
        <f t="shared" si="56"/>
        <v>-602.51499999999999</v>
      </c>
      <c r="R74" s="68">
        <f>R75+R80+R82+R84+R86+R90+R94+R92+R88</f>
        <v>17474.3</v>
      </c>
      <c r="S74" s="68">
        <f>S75+S80+S82+S84+S86+S90+S94+S92+S88</f>
        <v>16276.386449999998</v>
      </c>
      <c r="T74" s="58">
        <f t="shared" si="0"/>
        <v>93.144712234538716</v>
      </c>
    </row>
    <row r="75" spans="1:20" ht="63" x14ac:dyDescent="0.25">
      <c r="A75" s="12" t="s">
        <v>0</v>
      </c>
      <c r="B75" s="12" t="s">
        <v>106</v>
      </c>
      <c r="C75" s="12" t="s">
        <v>2</v>
      </c>
      <c r="D75" s="12" t="s">
        <v>136</v>
      </c>
      <c r="E75" s="37" t="s">
        <v>50</v>
      </c>
      <c r="F75" s="43">
        <f t="shared" ref="F75:J75" si="57">F76+F77+F78+F79</f>
        <v>4494.8999999999996</v>
      </c>
      <c r="G75" s="8">
        <f t="shared" si="57"/>
        <v>0</v>
      </c>
      <c r="H75" s="43">
        <f t="shared" si="57"/>
        <v>4494.8999999999996</v>
      </c>
      <c r="I75" s="8">
        <f t="shared" si="57"/>
        <v>0</v>
      </c>
      <c r="J75" s="23">
        <f t="shared" si="57"/>
        <v>4494.8999999999996</v>
      </c>
      <c r="K75" s="23">
        <f t="shared" ref="K75:L75" si="58">K76+K77+K78+K79</f>
        <v>0</v>
      </c>
      <c r="L75" s="23">
        <f t="shared" si="58"/>
        <v>4494.8999999999996</v>
      </c>
      <c r="M75" s="23">
        <f t="shared" ref="M75:N75" si="59">M76+M77+M78+M79</f>
        <v>0</v>
      </c>
      <c r="N75" s="23">
        <f t="shared" si="59"/>
        <v>4494.8999999999996</v>
      </c>
      <c r="O75" s="23">
        <f t="shared" ref="O75:P75" si="60">O76+O77+O78+O79</f>
        <v>47.7</v>
      </c>
      <c r="P75" s="23">
        <f t="shared" si="60"/>
        <v>4542.6000000000004</v>
      </c>
      <c r="Q75" s="23">
        <f t="shared" ref="Q75:R75" si="61">Q76+Q77+Q78+Q79</f>
        <v>-444.9</v>
      </c>
      <c r="R75" s="68">
        <f t="shared" si="61"/>
        <v>4789.3999999999996</v>
      </c>
      <c r="S75" s="68">
        <f t="shared" ref="S75" si="62">S76+S77+S78+S79</f>
        <v>4386.54169</v>
      </c>
      <c r="T75" s="58">
        <f t="shared" si="0"/>
        <v>91.588543241324601</v>
      </c>
    </row>
    <row r="76" spans="1:20" ht="86.25" customHeight="1" x14ac:dyDescent="0.25">
      <c r="A76" s="14" t="s">
        <v>34</v>
      </c>
      <c r="B76" s="14" t="s">
        <v>107</v>
      </c>
      <c r="C76" s="14" t="s">
        <v>2</v>
      </c>
      <c r="D76" s="14" t="s">
        <v>136</v>
      </c>
      <c r="E76" s="11" t="s">
        <v>51</v>
      </c>
      <c r="F76" s="41">
        <v>1277</v>
      </c>
      <c r="G76" s="17"/>
      <c r="H76" s="41">
        <f>F76+G76</f>
        <v>1277</v>
      </c>
      <c r="I76" s="17"/>
      <c r="J76" s="21">
        <f>H76+I76</f>
        <v>1277</v>
      </c>
      <c r="K76" s="21"/>
      <c r="L76" s="21">
        <f>J76+K76</f>
        <v>1277</v>
      </c>
      <c r="M76" s="21"/>
      <c r="N76" s="21">
        <f>L76+M76</f>
        <v>1277</v>
      </c>
      <c r="O76" s="21"/>
      <c r="P76" s="21">
        <f>N76+O76</f>
        <v>1277</v>
      </c>
      <c r="Q76" s="21">
        <v>-33.799999999999997</v>
      </c>
      <c r="R76" s="65">
        <v>488.2</v>
      </c>
      <c r="S76" s="65">
        <v>485.13911000000002</v>
      </c>
      <c r="T76" s="59">
        <f t="shared" si="0"/>
        <v>99.373025399426467</v>
      </c>
    </row>
    <row r="77" spans="1:20" ht="83.25" customHeight="1" x14ac:dyDescent="0.25">
      <c r="A77" s="14" t="s">
        <v>46</v>
      </c>
      <c r="B77" s="14" t="s">
        <v>107</v>
      </c>
      <c r="C77" s="14" t="s">
        <v>2</v>
      </c>
      <c r="D77" s="14" t="s">
        <v>136</v>
      </c>
      <c r="E77" s="11" t="s">
        <v>51</v>
      </c>
      <c r="F77" s="41">
        <v>334</v>
      </c>
      <c r="G77" s="17"/>
      <c r="H77" s="41">
        <f t="shared" ref="H77:H79" si="63">F77+G77</f>
        <v>334</v>
      </c>
      <c r="I77" s="17"/>
      <c r="J77" s="21">
        <f t="shared" ref="J77:J79" si="64">H77+I77</f>
        <v>334</v>
      </c>
      <c r="K77" s="21"/>
      <c r="L77" s="21">
        <f t="shared" ref="L77:L79" si="65">J77+K77</f>
        <v>334</v>
      </c>
      <c r="M77" s="21"/>
      <c r="N77" s="21">
        <f t="shared" ref="N77:N79" si="66">L77+M77</f>
        <v>334</v>
      </c>
      <c r="O77" s="21">
        <v>47.7</v>
      </c>
      <c r="P77" s="21">
        <f t="shared" ref="P77:P79" si="67">N77+O77</f>
        <v>381.7</v>
      </c>
      <c r="Q77" s="21">
        <v>-12</v>
      </c>
      <c r="R77" s="65">
        <v>280</v>
      </c>
      <c r="S77" s="65">
        <v>278.50599999999997</v>
      </c>
      <c r="T77" s="59">
        <f t="shared" si="0"/>
        <v>99.466428571428565</v>
      </c>
    </row>
    <row r="78" spans="1:20" ht="84" customHeight="1" x14ac:dyDescent="0.25">
      <c r="A78" s="14" t="s">
        <v>42</v>
      </c>
      <c r="B78" s="14" t="s">
        <v>107</v>
      </c>
      <c r="C78" s="14" t="s">
        <v>2</v>
      </c>
      <c r="D78" s="14" t="s">
        <v>136</v>
      </c>
      <c r="E78" s="11" t="s">
        <v>51</v>
      </c>
      <c r="F78" s="41">
        <v>1119.5999999999999</v>
      </c>
      <c r="G78" s="17"/>
      <c r="H78" s="41">
        <f t="shared" si="63"/>
        <v>1119.5999999999999</v>
      </c>
      <c r="I78" s="17"/>
      <c r="J78" s="21">
        <f t="shared" si="64"/>
        <v>1119.5999999999999</v>
      </c>
      <c r="K78" s="21"/>
      <c r="L78" s="21">
        <f t="shared" si="65"/>
        <v>1119.5999999999999</v>
      </c>
      <c r="M78" s="21"/>
      <c r="N78" s="21">
        <f t="shared" si="66"/>
        <v>1119.5999999999999</v>
      </c>
      <c r="O78" s="21"/>
      <c r="P78" s="21">
        <f t="shared" si="67"/>
        <v>1119.5999999999999</v>
      </c>
      <c r="Q78" s="21">
        <v>-0.3</v>
      </c>
      <c r="R78" s="65">
        <v>2435</v>
      </c>
      <c r="S78" s="65">
        <v>2110.99658</v>
      </c>
      <c r="T78" s="59">
        <f t="shared" si="0"/>
        <v>86.69390472279261</v>
      </c>
    </row>
    <row r="79" spans="1:20" ht="62.25" customHeight="1" x14ac:dyDescent="0.25">
      <c r="A79" s="14" t="s">
        <v>26</v>
      </c>
      <c r="B79" s="14" t="s">
        <v>107</v>
      </c>
      <c r="C79" s="14" t="s">
        <v>2</v>
      </c>
      <c r="D79" s="14" t="s">
        <v>136</v>
      </c>
      <c r="E79" s="11" t="s">
        <v>51</v>
      </c>
      <c r="F79" s="41">
        <v>1764.3</v>
      </c>
      <c r="G79" s="17"/>
      <c r="H79" s="41">
        <f t="shared" si="63"/>
        <v>1764.3</v>
      </c>
      <c r="I79" s="17"/>
      <c r="J79" s="21">
        <f t="shared" si="64"/>
        <v>1764.3</v>
      </c>
      <c r="K79" s="21"/>
      <c r="L79" s="21">
        <f t="shared" si="65"/>
        <v>1764.3</v>
      </c>
      <c r="M79" s="21"/>
      <c r="N79" s="21">
        <f t="shared" si="66"/>
        <v>1764.3</v>
      </c>
      <c r="O79" s="21"/>
      <c r="P79" s="21">
        <f t="shared" si="67"/>
        <v>1764.3</v>
      </c>
      <c r="Q79" s="21">
        <v>-398.8</v>
      </c>
      <c r="R79" s="65">
        <v>1586.2</v>
      </c>
      <c r="S79" s="65">
        <v>1511.9</v>
      </c>
      <c r="T79" s="59">
        <f t="shared" si="0"/>
        <v>95.315849199344342</v>
      </c>
    </row>
    <row r="80" spans="1:20" ht="94.5" x14ac:dyDescent="0.25">
      <c r="A80" s="12" t="s">
        <v>0</v>
      </c>
      <c r="B80" s="12" t="s">
        <v>108</v>
      </c>
      <c r="C80" s="12" t="s">
        <v>2</v>
      </c>
      <c r="D80" s="12" t="s">
        <v>136</v>
      </c>
      <c r="E80" s="37" t="s">
        <v>88</v>
      </c>
      <c r="F80" s="43">
        <f t="shared" ref="F80:S80" si="68">F81</f>
        <v>3263</v>
      </c>
      <c r="G80" s="8">
        <f t="shared" si="68"/>
        <v>0</v>
      </c>
      <c r="H80" s="43">
        <f t="shared" si="68"/>
        <v>3263</v>
      </c>
      <c r="I80" s="8">
        <f t="shared" si="68"/>
        <v>0</v>
      </c>
      <c r="J80" s="23">
        <f t="shared" si="68"/>
        <v>3263</v>
      </c>
      <c r="K80" s="23">
        <f t="shared" si="68"/>
        <v>0</v>
      </c>
      <c r="L80" s="23">
        <f t="shared" si="68"/>
        <v>3263</v>
      </c>
      <c r="M80" s="23">
        <f t="shared" si="68"/>
        <v>0</v>
      </c>
      <c r="N80" s="23">
        <f t="shared" si="68"/>
        <v>3263</v>
      </c>
      <c r="O80" s="23">
        <f t="shared" si="68"/>
        <v>-50</v>
      </c>
      <c r="P80" s="23">
        <f t="shared" si="68"/>
        <v>3213</v>
      </c>
      <c r="Q80" s="23">
        <f t="shared" si="68"/>
        <v>-28.4</v>
      </c>
      <c r="R80" s="68">
        <f t="shared" si="68"/>
        <v>3764.6</v>
      </c>
      <c r="S80" s="68">
        <f t="shared" si="68"/>
        <v>3750.4787099999999</v>
      </c>
      <c r="T80" s="58">
        <f t="shared" si="0"/>
        <v>99.62489268448175</v>
      </c>
    </row>
    <row r="81" spans="1:20" ht="100.5" customHeight="1" x14ac:dyDescent="0.25">
      <c r="A81" s="14" t="s">
        <v>34</v>
      </c>
      <c r="B81" s="14" t="s">
        <v>109</v>
      </c>
      <c r="C81" s="14" t="s">
        <v>2</v>
      </c>
      <c r="D81" s="14" t="s">
        <v>136</v>
      </c>
      <c r="E81" s="11" t="s">
        <v>89</v>
      </c>
      <c r="F81" s="41">
        <v>3263</v>
      </c>
      <c r="G81" s="17"/>
      <c r="H81" s="41">
        <f>F81+G81</f>
        <v>3263</v>
      </c>
      <c r="I81" s="17"/>
      <c r="J81" s="21">
        <f>H81+I81</f>
        <v>3263</v>
      </c>
      <c r="K81" s="21"/>
      <c r="L81" s="21">
        <f>J81+K81</f>
        <v>3263</v>
      </c>
      <c r="M81" s="21"/>
      <c r="N81" s="21">
        <f>L81+M81</f>
        <v>3263</v>
      </c>
      <c r="O81" s="21">
        <v>-50</v>
      </c>
      <c r="P81" s="21">
        <f>N81+O81</f>
        <v>3213</v>
      </c>
      <c r="Q81" s="21">
        <v>-28.4</v>
      </c>
      <c r="R81" s="65">
        <v>3764.6</v>
      </c>
      <c r="S81" s="65">
        <v>3750.4787099999999</v>
      </c>
      <c r="T81" s="59">
        <f t="shared" si="0"/>
        <v>99.62489268448175</v>
      </c>
    </row>
    <row r="82" spans="1:20" ht="141.75" x14ac:dyDescent="0.25">
      <c r="A82" s="12" t="s">
        <v>0</v>
      </c>
      <c r="B82" s="12" t="s">
        <v>110</v>
      </c>
      <c r="C82" s="12" t="s">
        <v>2</v>
      </c>
      <c r="D82" s="12" t="s">
        <v>136</v>
      </c>
      <c r="E82" s="10" t="s">
        <v>90</v>
      </c>
      <c r="F82" s="43">
        <f t="shared" ref="F82:S82" si="69">F83</f>
        <v>442.6</v>
      </c>
      <c r="G82" s="8">
        <f t="shared" si="69"/>
        <v>0</v>
      </c>
      <c r="H82" s="43">
        <f t="shared" si="69"/>
        <v>442.6</v>
      </c>
      <c r="I82" s="8">
        <f t="shared" si="69"/>
        <v>0</v>
      </c>
      <c r="J82" s="23">
        <f t="shared" si="69"/>
        <v>442.6</v>
      </c>
      <c r="K82" s="23">
        <f t="shared" si="69"/>
        <v>0</v>
      </c>
      <c r="L82" s="23">
        <f t="shared" si="69"/>
        <v>442.6</v>
      </c>
      <c r="M82" s="23">
        <f t="shared" si="69"/>
        <v>0</v>
      </c>
      <c r="N82" s="23">
        <f t="shared" si="69"/>
        <v>442.6</v>
      </c>
      <c r="O82" s="23">
        <f t="shared" si="69"/>
        <v>-150</v>
      </c>
      <c r="P82" s="23">
        <f t="shared" si="69"/>
        <v>292.60000000000002</v>
      </c>
      <c r="Q82" s="23">
        <f t="shared" si="69"/>
        <v>-10.5</v>
      </c>
      <c r="R82" s="68">
        <f t="shared" si="69"/>
        <v>275.7</v>
      </c>
      <c r="S82" s="68">
        <f t="shared" si="69"/>
        <v>192.06805</v>
      </c>
      <c r="T82" s="58">
        <f t="shared" si="0"/>
        <v>69.665596663039537</v>
      </c>
    </row>
    <row r="83" spans="1:20" ht="126" customHeight="1" x14ac:dyDescent="0.25">
      <c r="A83" s="14" t="s">
        <v>34</v>
      </c>
      <c r="B83" s="14" t="s">
        <v>111</v>
      </c>
      <c r="C83" s="14" t="s">
        <v>2</v>
      </c>
      <c r="D83" s="14" t="s">
        <v>136</v>
      </c>
      <c r="E83" s="11" t="s">
        <v>162</v>
      </c>
      <c r="F83" s="41">
        <v>442.6</v>
      </c>
      <c r="G83" s="17"/>
      <c r="H83" s="41">
        <f>F83+G83</f>
        <v>442.6</v>
      </c>
      <c r="I83" s="17"/>
      <c r="J83" s="21">
        <f>H83+I83</f>
        <v>442.6</v>
      </c>
      <c r="K83" s="21"/>
      <c r="L83" s="21">
        <f>J83+K83</f>
        <v>442.6</v>
      </c>
      <c r="M83" s="21"/>
      <c r="N83" s="21">
        <f>L83+M83</f>
        <v>442.6</v>
      </c>
      <c r="O83" s="21">
        <v>-150</v>
      </c>
      <c r="P83" s="21">
        <f>N83+O83</f>
        <v>292.60000000000002</v>
      </c>
      <c r="Q83" s="21">
        <v>-10.5</v>
      </c>
      <c r="R83" s="65">
        <v>275.7</v>
      </c>
      <c r="S83" s="65">
        <v>192.06805</v>
      </c>
      <c r="T83" s="59">
        <f t="shared" si="0"/>
        <v>69.665596663039537</v>
      </c>
    </row>
    <row r="84" spans="1:20" ht="141.75" hidden="1" x14ac:dyDescent="0.25">
      <c r="A84" s="14" t="s">
        <v>34</v>
      </c>
      <c r="B84" s="14" t="s">
        <v>111</v>
      </c>
      <c r="C84" s="14" t="s">
        <v>2</v>
      </c>
      <c r="D84" s="14" t="s">
        <v>136</v>
      </c>
      <c r="E84" s="10" t="s">
        <v>86</v>
      </c>
      <c r="F84" s="43">
        <f t="shared" ref="F84:S84" si="70">F85</f>
        <v>627.1</v>
      </c>
      <c r="G84" s="8">
        <f t="shared" si="70"/>
        <v>0</v>
      </c>
      <c r="H84" s="43">
        <f t="shared" si="70"/>
        <v>627.1</v>
      </c>
      <c r="I84" s="8">
        <f t="shared" si="70"/>
        <v>0</v>
      </c>
      <c r="J84" s="23">
        <f t="shared" si="70"/>
        <v>627.1</v>
      </c>
      <c r="K84" s="23">
        <f t="shared" si="70"/>
        <v>0</v>
      </c>
      <c r="L84" s="23">
        <f t="shared" si="70"/>
        <v>627.1</v>
      </c>
      <c r="M84" s="23">
        <f t="shared" si="70"/>
        <v>0</v>
      </c>
      <c r="N84" s="23">
        <f t="shared" si="70"/>
        <v>627.1</v>
      </c>
      <c r="O84" s="23">
        <f t="shared" si="70"/>
        <v>-627.1</v>
      </c>
      <c r="P84" s="23">
        <f t="shared" si="70"/>
        <v>0</v>
      </c>
      <c r="Q84" s="23">
        <f t="shared" si="70"/>
        <v>0</v>
      </c>
      <c r="R84" s="68">
        <f t="shared" si="70"/>
        <v>0</v>
      </c>
      <c r="S84" s="68">
        <f t="shared" si="70"/>
        <v>0</v>
      </c>
      <c r="T84" s="59" t="e">
        <f t="shared" si="0"/>
        <v>#DIV/0!</v>
      </c>
    </row>
    <row r="85" spans="1:20" ht="126" hidden="1" x14ac:dyDescent="0.25">
      <c r="A85" s="14" t="s">
        <v>34</v>
      </c>
      <c r="B85" s="14" t="s">
        <v>111</v>
      </c>
      <c r="C85" s="14" t="s">
        <v>2</v>
      </c>
      <c r="D85" s="14" t="s">
        <v>136</v>
      </c>
      <c r="E85" s="11" t="s">
        <v>87</v>
      </c>
      <c r="F85" s="41">
        <v>627.1</v>
      </c>
      <c r="G85" s="17"/>
      <c r="H85" s="41">
        <f>F85+G85</f>
        <v>627.1</v>
      </c>
      <c r="I85" s="17"/>
      <c r="J85" s="21">
        <f>H85+I85</f>
        <v>627.1</v>
      </c>
      <c r="K85" s="21"/>
      <c r="L85" s="21">
        <f>J85+K85</f>
        <v>627.1</v>
      </c>
      <c r="M85" s="21"/>
      <c r="N85" s="21">
        <f>L85+M85</f>
        <v>627.1</v>
      </c>
      <c r="O85" s="21">
        <v>-627.1</v>
      </c>
      <c r="P85" s="21">
        <f>N85+O85</f>
        <v>0</v>
      </c>
      <c r="Q85" s="21"/>
      <c r="R85" s="65">
        <f>P85+Q85</f>
        <v>0</v>
      </c>
      <c r="S85" s="65"/>
      <c r="T85" s="59" t="e">
        <f t="shared" si="0"/>
        <v>#DIV/0!</v>
      </c>
    </row>
    <row r="86" spans="1:20" ht="78.75" hidden="1" x14ac:dyDescent="0.25">
      <c r="A86" s="14" t="s">
        <v>34</v>
      </c>
      <c r="B86" s="14" t="s">
        <v>111</v>
      </c>
      <c r="C86" s="14" t="s">
        <v>2</v>
      </c>
      <c r="D86" s="14" t="s">
        <v>136</v>
      </c>
      <c r="E86" s="10" t="s">
        <v>48</v>
      </c>
      <c r="F86" s="39">
        <f t="shared" ref="F86:R86" si="71">F87</f>
        <v>533</v>
      </c>
      <c r="G86" s="5">
        <f t="shared" si="71"/>
        <v>0</v>
      </c>
      <c r="H86" s="39">
        <f t="shared" si="71"/>
        <v>533</v>
      </c>
      <c r="I86" s="5">
        <f t="shared" si="71"/>
        <v>-533</v>
      </c>
      <c r="J86" s="20">
        <f t="shared" si="71"/>
        <v>0</v>
      </c>
      <c r="K86" s="20">
        <f t="shared" si="71"/>
        <v>0</v>
      </c>
      <c r="L86" s="20">
        <f t="shared" si="71"/>
        <v>0</v>
      </c>
      <c r="M86" s="20">
        <f t="shared" si="71"/>
        <v>0</v>
      </c>
      <c r="N86" s="20">
        <f t="shared" si="71"/>
        <v>0</v>
      </c>
      <c r="O86" s="20">
        <f t="shared" si="71"/>
        <v>0</v>
      </c>
      <c r="P86" s="20">
        <f t="shared" si="71"/>
        <v>0</v>
      </c>
      <c r="Q86" s="20">
        <f t="shared" si="71"/>
        <v>0</v>
      </c>
      <c r="R86" s="64">
        <f t="shared" si="71"/>
        <v>0</v>
      </c>
      <c r="S86" s="65"/>
      <c r="T86" s="59" t="e">
        <f t="shared" ref="T86:T89" si="72">S86/R86*100</f>
        <v>#DIV/0!</v>
      </c>
    </row>
    <row r="87" spans="1:20" ht="94.5" hidden="1" x14ac:dyDescent="0.25">
      <c r="A87" s="14" t="s">
        <v>34</v>
      </c>
      <c r="B87" s="14" t="s">
        <v>111</v>
      </c>
      <c r="C87" s="14" t="s">
        <v>2</v>
      </c>
      <c r="D87" s="14" t="s">
        <v>136</v>
      </c>
      <c r="E87" s="11" t="s">
        <v>49</v>
      </c>
      <c r="F87" s="41">
        <v>533</v>
      </c>
      <c r="G87" s="17"/>
      <c r="H87" s="41">
        <f>F87+G87</f>
        <v>533</v>
      </c>
      <c r="I87" s="17">
        <v>-533</v>
      </c>
      <c r="J87" s="21">
        <f>H87+I87</f>
        <v>0</v>
      </c>
      <c r="K87" s="21"/>
      <c r="L87" s="21">
        <f>J87+K87</f>
        <v>0</v>
      </c>
      <c r="M87" s="21"/>
      <c r="N87" s="21">
        <f>L87+M87</f>
        <v>0</v>
      </c>
      <c r="O87" s="21"/>
      <c r="P87" s="21">
        <f>N87+O87</f>
        <v>0</v>
      </c>
      <c r="Q87" s="21"/>
      <c r="R87" s="65">
        <f>P87+Q87</f>
        <v>0</v>
      </c>
      <c r="S87" s="65"/>
      <c r="T87" s="59" t="e">
        <f t="shared" si="72"/>
        <v>#DIV/0!</v>
      </c>
    </row>
    <row r="88" spans="1:20" ht="141.75" x14ac:dyDescent="0.25">
      <c r="A88" s="12" t="s">
        <v>0</v>
      </c>
      <c r="B88" s="12" t="s">
        <v>112</v>
      </c>
      <c r="C88" s="12" t="s">
        <v>2</v>
      </c>
      <c r="D88" s="12" t="s">
        <v>136</v>
      </c>
      <c r="E88" s="10" t="s">
        <v>86</v>
      </c>
      <c r="F88" s="41"/>
      <c r="G88" s="17"/>
      <c r="H88" s="41"/>
      <c r="I88" s="17"/>
      <c r="J88" s="21"/>
      <c r="K88" s="21"/>
      <c r="L88" s="21"/>
      <c r="M88" s="21"/>
      <c r="N88" s="21"/>
      <c r="O88" s="21"/>
      <c r="P88" s="21"/>
      <c r="Q88" s="21"/>
      <c r="R88" s="66">
        <f>R89</f>
        <v>627.1</v>
      </c>
      <c r="S88" s="66">
        <f>S89</f>
        <v>624</v>
      </c>
      <c r="T88" s="58">
        <f t="shared" si="72"/>
        <v>99.505660979110189</v>
      </c>
    </row>
    <row r="89" spans="1:20" ht="126" customHeight="1" x14ac:dyDescent="0.25">
      <c r="A89" s="14" t="s">
        <v>26</v>
      </c>
      <c r="B89" s="14" t="s">
        <v>113</v>
      </c>
      <c r="C89" s="14" t="s">
        <v>2</v>
      </c>
      <c r="D89" s="14" t="s">
        <v>136</v>
      </c>
      <c r="E89" s="11" t="s">
        <v>87</v>
      </c>
      <c r="F89" s="41"/>
      <c r="G89" s="17"/>
      <c r="H89" s="41"/>
      <c r="I89" s="17"/>
      <c r="J89" s="21"/>
      <c r="K89" s="21"/>
      <c r="L89" s="21"/>
      <c r="M89" s="21"/>
      <c r="N89" s="21"/>
      <c r="O89" s="21"/>
      <c r="P89" s="21"/>
      <c r="Q89" s="21"/>
      <c r="R89" s="65">
        <v>627.1</v>
      </c>
      <c r="S89" s="65">
        <v>624</v>
      </c>
      <c r="T89" s="59">
        <f t="shared" si="72"/>
        <v>99.505660979110189</v>
      </c>
    </row>
    <row r="90" spans="1:20" ht="111" customHeight="1" x14ac:dyDescent="0.25">
      <c r="A90" s="31" t="s">
        <v>0</v>
      </c>
      <c r="B90" s="31" t="s">
        <v>102</v>
      </c>
      <c r="C90" s="31" t="s">
        <v>2</v>
      </c>
      <c r="D90" s="31" t="s">
        <v>136</v>
      </c>
      <c r="E90" s="10" t="s">
        <v>103</v>
      </c>
      <c r="F90" s="39">
        <f t="shared" ref="F90:S90" si="73">F91</f>
        <v>4.2</v>
      </c>
      <c r="G90" s="5">
        <f t="shared" si="73"/>
        <v>0</v>
      </c>
      <c r="H90" s="39">
        <f t="shared" si="73"/>
        <v>4.2</v>
      </c>
      <c r="I90" s="5">
        <f t="shared" si="73"/>
        <v>0</v>
      </c>
      <c r="J90" s="20">
        <f t="shared" si="73"/>
        <v>4.2</v>
      </c>
      <c r="K90" s="20">
        <f t="shared" si="73"/>
        <v>0</v>
      </c>
      <c r="L90" s="20">
        <f t="shared" si="73"/>
        <v>4.2</v>
      </c>
      <c r="M90" s="20">
        <f t="shared" si="73"/>
        <v>0</v>
      </c>
      <c r="N90" s="20">
        <f t="shared" si="73"/>
        <v>4.2</v>
      </c>
      <c r="O90" s="20">
        <f t="shared" si="73"/>
        <v>0</v>
      </c>
      <c r="P90" s="20">
        <f t="shared" si="73"/>
        <v>4.2</v>
      </c>
      <c r="Q90" s="20">
        <f t="shared" si="73"/>
        <v>0</v>
      </c>
      <c r="R90" s="64">
        <f t="shared" si="73"/>
        <v>16.3</v>
      </c>
      <c r="S90" s="64">
        <f t="shared" si="73"/>
        <v>5.5</v>
      </c>
      <c r="T90" s="58">
        <f t="shared" ref="T90:T114" si="74">S90/R90*100</f>
        <v>33.742331288343557</v>
      </c>
    </row>
    <row r="91" spans="1:20" ht="111" customHeight="1" x14ac:dyDescent="0.25">
      <c r="A91" s="32" t="s">
        <v>26</v>
      </c>
      <c r="B91" s="32" t="s">
        <v>105</v>
      </c>
      <c r="C91" s="32" t="s">
        <v>2</v>
      </c>
      <c r="D91" s="32" t="s">
        <v>136</v>
      </c>
      <c r="E91" s="11" t="s">
        <v>104</v>
      </c>
      <c r="F91" s="41">
        <v>4.2</v>
      </c>
      <c r="G91" s="17"/>
      <c r="H91" s="41">
        <f>F91+G91</f>
        <v>4.2</v>
      </c>
      <c r="I91" s="17"/>
      <c r="J91" s="21">
        <f>H91+I91</f>
        <v>4.2</v>
      </c>
      <c r="K91" s="21"/>
      <c r="L91" s="21">
        <f>J91+K91</f>
        <v>4.2</v>
      </c>
      <c r="M91" s="21"/>
      <c r="N91" s="21">
        <f>L91+M91</f>
        <v>4.2</v>
      </c>
      <c r="O91" s="21"/>
      <c r="P91" s="21">
        <f>N91+O91</f>
        <v>4.2</v>
      </c>
      <c r="Q91" s="21"/>
      <c r="R91" s="65">
        <v>16.3</v>
      </c>
      <c r="S91" s="65">
        <v>5.5</v>
      </c>
      <c r="T91" s="59">
        <f t="shared" si="74"/>
        <v>33.742331288343557</v>
      </c>
    </row>
    <row r="92" spans="1:20" ht="47.25" hidden="1" x14ac:dyDescent="0.25">
      <c r="A92" s="32" t="s">
        <v>26</v>
      </c>
      <c r="B92" s="32" t="s">
        <v>105</v>
      </c>
      <c r="C92" s="32" t="s">
        <v>2</v>
      </c>
      <c r="D92" s="32" t="s">
        <v>136</v>
      </c>
      <c r="E92" s="10" t="s">
        <v>142</v>
      </c>
      <c r="F92" s="44"/>
      <c r="G92" s="19"/>
      <c r="H92" s="44">
        <f>H93</f>
        <v>0</v>
      </c>
      <c r="I92" s="44">
        <f t="shared" ref="I92:S92" si="75">I93</f>
        <v>148.69999999999999</v>
      </c>
      <c r="J92" s="48">
        <f t="shared" si="75"/>
        <v>148.69999999999999</v>
      </c>
      <c r="K92" s="48">
        <f t="shared" si="75"/>
        <v>-31.2</v>
      </c>
      <c r="L92" s="48">
        <f t="shared" si="75"/>
        <v>117.49999999999999</v>
      </c>
      <c r="M92" s="48">
        <f t="shared" si="75"/>
        <v>0</v>
      </c>
      <c r="N92" s="48">
        <f t="shared" si="75"/>
        <v>117.49999999999999</v>
      </c>
      <c r="O92" s="48">
        <f t="shared" si="75"/>
        <v>0</v>
      </c>
      <c r="P92" s="48">
        <f t="shared" si="75"/>
        <v>117.49999999999999</v>
      </c>
      <c r="Q92" s="48">
        <f t="shared" si="75"/>
        <v>-117.5</v>
      </c>
      <c r="R92" s="66">
        <f t="shared" si="75"/>
        <v>0</v>
      </c>
      <c r="S92" s="66">
        <f t="shared" si="75"/>
        <v>0</v>
      </c>
      <c r="T92" s="59" t="e">
        <f t="shared" si="74"/>
        <v>#DIV/0!</v>
      </c>
    </row>
    <row r="93" spans="1:20" ht="63" hidden="1" x14ac:dyDescent="0.25">
      <c r="A93" s="32" t="s">
        <v>26</v>
      </c>
      <c r="B93" s="32" t="s">
        <v>105</v>
      </c>
      <c r="C93" s="32" t="s">
        <v>2</v>
      </c>
      <c r="D93" s="32" t="s">
        <v>136</v>
      </c>
      <c r="E93" s="11" t="s">
        <v>143</v>
      </c>
      <c r="F93" s="41"/>
      <c r="G93" s="17"/>
      <c r="H93" s="41"/>
      <c r="I93" s="17">
        <v>148.69999999999999</v>
      </c>
      <c r="J93" s="21">
        <f>H93+I93</f>
        <v>148.69999999999999</v>
      </c>
      <c r="K93" s="21">
        <v>-31.2</v>
      </c>
      <c r="L93" s="21">
        <f>J93+K93</f>
        <v>117.49999999999999</v>
      </c>
      <c r="M93" s="21"/>
      <c r="N93" s="21">
        <f>L93+M93</f>
        <v>117.49999999999999</v>
      </c>
      <c r="O93" s="21"/>
      <c r="P93" s="21">
        <f>N93+O93</f>
        <v>117.49999999999999</v>
      </c>
      <c r="Q93" s="21">
        <v>-117.5</v>
      </c>
      <c r="R93" s="65">
        <f>P93+Q93</f>
        <v>0</v>
      </c>
      <c r="S93" s="65"/>
      <c r="T93" s="59" t="e">
        <f t="shared" si="74"/>
        <v>#DIV/0!</v>
      </c>
    </row>
    <row r="94" spans="1:20" ht="15.75" x14ac:dyDescent="0.25">
      <c r="A94" s="12" t="s">
        <v>0</v>
      </c>
      <c r="B94" s="12" t="s">
        <v>114</v>
      </c>
      <c r="C94" s="12" t="s">
        <v>2</v>
      </c>
      <c r="D94" s="12" t="s">
        <v>136</v>
      </c>
      <c r="E94" s="10" t="s">
        <v>52</v>
      </c>
      <c r="F94" s="43">
        <f>F95+F96</f>
        <v>7367.9</v>
      </c>
      <c r="G94" s="43">
        <f t="shared" ref="G94:H94" si="76">G95+G96</f>
        <v>672.6</v>
      </c>
      <c r="H94" s="43">
        <f t="shared" si="76"/>
        <v>8040.5</v>
      </c>
      <c r="I94" s="8">
        <f t="shared" ref="I94:M94" si="77">I95</f>
        <v>23</v>
      </c>
      <c r="J94" s="23">
        <f>J95+J96</f>
        <v>8063.5</v>
      </c>
      <c r="K94" s="23">
        <f t="shared" si="77"/>
        <v>0</v>
      </c>
      <c r="L94" s="23">
        <f>L95+L96</f>
        <v>8063.5</v>
      </c>
      <c r="M94" s="23">
        <f t="shared" si="77"/>
        <v>0</v>
      </c>
      <c r="N94" s="23">
        <f t="shared" ref="N94:S94" si="78">N95+N96</f>
        <v>8063.5</v>
      </c>
      <c r="O94" s="23">
        <f t="shared" si="78"/>
        <v>-497.08499999999998</v>
      </c>
      <c r="P94" s="23">
        <f t="shared" si="78"/>
        <v>7566.415</v>
      </c>
      <c r="Q94" s="23">
        <f t="shared" si="78"/>
        <v>-1.2150000000000034</v>
      </c>
      <c r="R94" s="68">
        <f t="shared" si="78"/>
        <v>8001.2</v>
      </c>
      <c r="S94" s="68">
        <f t="shared" si="78"/>
        <v>7317.7979999999998</v>
      </c>
      <c r="T94" s="58">
        <f t="shared" si="74"/>
        <v>91.458756186572003</v>
      </c>
    </row>
    <row r="95" spans="1:20" ht="31.5" x14ac:dyDescent="0.25">
      <c r="A95" s="14" t="s">
        <v>34</v>
      </c>
      <c r="B95" s="14" t="s">
        <v>115</v>
      </c>
      <c r="C95" s="14" t="s">
        <v>2</v>
      </c>
      <c r="D95" s="32" t="s">
        <v>136</v>
      </c>
      <c r="E95" s="11" t="s">
        <v>53</v>
      </c>
      <c r="F95" s="41">
        <v>6282.7</v>
      </c>
      <c r="G95" s="17">
        <v>537</v>
      </c>
      <c r="H95" s="41">
        <f>F95+G95</f>
        <v>6819.7</v>
      </c>
      <c r="I95" s="17">
        <v>23</v>
      </c>
      <c r="J95" s="21">
        <f>H95+I95</f>
        <v>6842.7</v>
      </c>
      <c r="K95" s="21"/>
      <c r="L95" s="21">
        <f>J95+K95</f>
        <v>6842.7</v>
      </c>
      <c r="M95" s="21"/>
      <c r="N95" s="21">
        <f>L95+M95</f>
        <v>6842.7</v>
      </c>
      <c r="O95" s="21">
        <v>3.5</v>
      </c>
      <c r="P95" s="21">
        <f>N95+O95</f>
        <v>6846.2</v>
      </c>
      <c r="Q95" s="21">
        <v>31</v>
      </c>
      <c r="R95" s="65">
        <v>7983.3</v>
      </c>
      <c r="S95" s="65">
        <v>7300.05</v>
      </c>
      <c r="T95" s="59">
        <f t="shared" si="74"/>
        <v>91.441509150351365</v>
      </c>
    </row>
    <row r="96" spans="1:20" ht="31.5" x14ac:dyDescent="0.25">
      <c r="A96" s="14" t="s">
        <v>26</v>
      </c>
      <c r="B96" s="14" t="s">
        <v>115</v>
      </c>
      <c r="C96" s="14" t="s">
        <v>2</v>
      </c>
      <c r="D96" s="32" t="s">
        <v>136</v>
      </c>
      <c r="E96" s="11" t="s">
        <v>53</v>
      </c>
      <c r="F96" s="41">
        <v>1085.2</v>
      </c>
      <c r="G96" s="17">
        <v>135.6</v>
      </c>
      <c r="H96" s="41">
        <f>F96+G96</f>
        <v>1220.8</v>
      </c>
      <c r="I96" s="17"/>
      <c r="J96" s="21">
        <f>H96+I96</f>
        <v>1220.8</v>
      </c>
      <c r="K96" s="21"/>
      <c r="L96" s="21">
        <f>J96+K96</f>
        <v>1220.8</v>
      </c>
      <c r="M96" s="21"/>
      <c r="N96" s="21">
        <f>L96+M96</f>
        <v>1220.8</v>
      </c>
      <c r="O96" s="21">
        <v>-500.58499999999998</v>
      </c>
      <c r="P96" s="21">
        <f>N96+O96</f>
        <v>720.21499999999992</v>
      </c>
      <c r="Q96" s="21">
        <v>-32.215000000000003</v>
      </c>
      <c r="R96" s="65">
        <v>17.899999999999999</v>
      </c>
      <c r="S96" s="65">
        <v>17.748000000000001</v>
      </c>
      <c r="T96" s="59">
        <f t="shared" si="74"/>
        <v>99.150837988826837</v>
      </c>
    </row>
    <row r="97" spans="1:20" ht="34.5" customHeight="1" x14ac:dyDescent="0.25">
      <c r="A97" s="12" t="s">
        <v>0</v>
      </c>
      <c r="B97" s="12" t="s">
        <v>120</v>
      </c>
      <c r="C97" s="12" t="s">
        <v>2</v>
      </c>
      <c r="D97" s="12" t="s">
        <v>136</v>
      </c>
      <c r="E97" s="10" t="s">
        <v>54</v>
      </c>
      <c r="F97" s="43" t="e">
        <f>#REF!+#REF!+F100</f>
        <v>#REF!</v>
      </c>
      <c r="G97" s="8" t="e">
        <f>#REF!+#REF!+G100</f>
        <v>#REF!</v>
      </c>
      <c r="H97" s="43" t="e">
        <f>#REF!+#REF!+H100+H98</f>
        <v>#REF!</v>
      </c>
      <c r="I97" s="43" t="e">
        <f>#REF!+#REF!+I100+I98</f>
        <v>#REF!</v>
      </c>
      <c r="J97" s="47" t="e">
        <f>#REF!+#REF!+J100+J98</f>
        <v>#REF!</v>
      </c>
      <c r="K97" s="47" t="e">
        <f>#REF!+#REF!+K100+K98</f>
        <v>#REF!</v>
      </c>
      <c r="L97" s="47" t="e">
        <f>#REF!+#REF!+L100+L98</f>
        <v>#REF!</v>
      </c>
      <c r="M97" s="47" t="e">
        <f>#REF!+#REF!+M100+M98</f>
        <v>#REF!</v>
      </c>
      <c r="N97" s="47" t="e">
        <f>#REF!+#REF!+N100+N98</f>
        <v>#REF!</v>
      </c>
      <c r="O97" s="47" t="e">
        <f>#REF!+#REF!+O100+O98</f>
        <v>#REF!</v>
      </c>
      <c r="P97" s="47" t="e">
        <f>#REF!+#REF!+P100+P98</f>
        <v>#REF!</v>
      </c>
      <c r="Q97" s="47" t="e">
        <f>#REF!+#REF!+Q100+Q98</f>
        <v>#REF!</v>
      </c>
      <c r="R97" s="68">
        <f>R100+R98</f>
        <v>731.34999999999991</v>
      </c>
      <c r="S97" s="68">
        <f>S100+S98</f>
        <v>1258.7499999999998</v>
      </c>
      <c r="T97" s="58">
        <f t="shared" si="74"/>
        <v>172.11321528679838</v>
      </c>
    </row>
    <row r="98" spans="1:20" ht="110.25" customHeight="1" x14ac:dyDescent="0.25">
      <c r="A98" s="12" t="s">
        <v>0</v>
      </c>
      <c r="B98" s="12" t="s">
        <v>121</v>
      </c>
      <c r="C98" s="12" t="s">
        <v>2</v>
      </c>
      <c r="D98" s="12" t="s">
        <v>136</v>
      </c>
      <c r="E98" s="10" t="s">
        <v>82</v>
      </c>
      <c r="F98" s="43" t="e">
        <f>F99+#REF!</f>
        <v>#REF!</v>
      </c>
      <c r="G98" s="43" t="e">
        <f>G99+#REF!</f>
        <v>#REF!</v>
      </c>
      <c r="H98" s="43" t="e">
        <f>H99+#REF!</f>
        <v>#REF!</v>
      </c>
      <c r="I98" s="43" t="e">
        <f>I99+#REF!</f>
        <v>#REF!</v>
      </c>
      <c r="J98" s="47" t="e">
        <f>J99+#REF!</f>
        <v>#REF!</v>
      </c>
      <c r="K98" s="47" t="e">
        <f>K99+#REF!</f>
        <v>#REF!</v>
      </c>
      <c r="L98" s="47" t="e">
        <f>L99+#REF!</f>
        <v>#REF!</v>
      </c>
      <c r="M98" s="47" t="e">
        <f>M99+#REF!</f>
        <v>#REF!</v>
      </c>
      <c r="N98" s="47" t="e">
        <f>N99+#REF!</f>
        <v>#REF!</v>
      </c>
      <c r="O98" s="47" t="e">
        <f>O99+#REF!</f>
        <v>#REF!</v>
      </c>
      <c r="P98" s="47" t="e">
        <f>P99+#REF!</f>
        <v>#REF!</v>
      </c>
      <c r="Q98" s="47" t="e">
        <f>Q99+#REF!</f>
        <v>#REF!</v>
      </c>
      <c r="R98" s="68">
        <f>R99</f>
        <v>63</v>
      </c>
      <c r="S98" s="68">
        <f>S99</f>
        <v>60</v>
      </c>
      <c r="T98" s="58">
        <f t="shared" si="74"/>
        <v>95.238095238095227</v>
      </c>
    </row>
    <row r="99" spans="1:20" ht="111" customHeight="1" x14ac:dyDescent="0.25">
      <c r="A99" s="14" t="s">
        <v>26</v>
      </c>
      <c r="B99" s="14" t="s">
        <v>122</v>
      </c>
      <c r="C99" s="14" t="s">
        <v>2</v>
      </c>
      <c r="D99" s="14" t="s">
        <v>136</v>
      </c>
      <c r="E99" s="11" t="s">
        <v>163</v>
      </c>
      <c r="F99" s="41"/>
      <c r="G99" s="17"/>
      <c r="H99" s="41">
        <f>F99+G99</f>
        <v>0</v>
      </c>
      <c r="I99" s="17">
        <v>15.5</v>
      </c>
      <c r="J99" s="21">
        <f>H99+I99</f>
        <v>15.5</v>
      </c>
      <c r="K99" s="21"/>
      <c r="L99" s="21">
        <f>J99+K99</f>
        <v>15.5</v>
      </c>
      <c r="M99" s="21"/>
      <c r="N99" s="21">
        <f>L99+M99</f>
        <v>15.5</v>
      </c>
      <c r="O99" s="21"/>
      <c r="P99" s="21">
        <f>N99+O99</f>
        <v>15.5</v>
      </c>
      <c r="Q99" s="21"/>
      <c r="R99" s="65">
        <v>63</v>
      </c>
      <c r="S99" s="65">
        <v>60</v>
      </c>
      <c r="T99" s="59">
        <f t="shared" si="74"/>
        <v>95.238095238095227</v>
      </c>
    </row>
    <row r="100" spans="1:20" ht="47.25" x14ac:dyDescent="0.25">
      <c r="A100" s="12" t="s">
        <v>0</v>
      </c>
      <c r="B100" s="12" t="s">
        <v>127</v>
      </c>
      <c r="C100" s="12" t="s">
        <v>2</v>
      </c>
      <c r="D100" s="12" t="s">
        <v>136</v>
      </c>
      <c r="E100" s="10" t="s">
        <v>138</v>
      </c>
      <c r="F100" s="44">
        <f t="shared" ref="F100:Q100" si="79">F102</f>
        <v>0</v>
      </c>
      <c r="G100" s="9">
        <f t="shared" si="79"/>
        <v>349.6</v>
      </c>
      <c r="H100" s="44">
        <f t="shared" si="79"/>
        <v>349.6</v>
      </c>
      <c r="I100" s="9">
        <f t="shared" si="79"/>
        <v>0</v>
      </c>
      <c r="J100" s="26">
        <f t="shared" si="79"/>
        <v>349.6</v>
      </c>
      <c r="K100" s="26">
        <f t="shared" si="79"/>
        <v>0</v>
      </c>
      <c r="L100" s="26">
        <f t="shared" si="79"/>
        <v>349.6</v>
      </c>
      <c r="M100" s="26">
        <f t="shared" si="79"/>
        <v>0</v>
      </c>
      <c r="N100" s="26">
        <f t="shared" si="79"/>
        <v>349.6</v>
      </c>
      <c r="O100" s="26">
        <f t="shared" si="79"/>
        <v>252</v>
      </c>
      <c r="P100" s="26">
        <f t="shared" si="79"/>
        <v>601.6</v>
      </c>
      <c r="Q100" s="26">
        <f t="shared" si="79"/>
        <v>0</v>
      </c>
      <c r="R100" s="66">
        <f>R101+R102+R105</f>
        <v>668.34999999999991</v>
      </c>
      <c r="S100" s="66">
        <f>S101+S102+S105</f>
        <v>1198.7499999999998</v>
      </c>
      <c r="T100" s="58">
        <f t="shared" si="74"/>
        <v>179.35961696715793</v>
      </c>
    </row>
    <row r="101" spans="1:20" ht="47.25" x14ac:dyDescent="0.25">
      <c r="A101" s="14" t="s">
        <v>34</v>
      </c>
      <c r="B101" s="14" t="s">
        <v>126</v>
      </c>
      <c r="C101" s="14" t="s">
        <v>2</v>
      </c>
      <c r="D101" s="14" t="s">
        <v>136</v>
      </c>
      <c r="E101" s="11" t="s">
        <v>137</v>
      </c>
      <c r="F101" s="44"/>
      <c r="G101" s="9"/>
      <c r="H101" s="44"/>
      <c r="I101" s="9"/>
      <c r="J101" s="26"/>
      <c r="K101" s="26"/>
      <c r="L101" s="26"/>
      <c r="M101" s="26"/>
      <c r="N101" s="26"/>
      <c r="O101" s="26"/>
      <c r="P101" s="26"/>
      <c r="Q101" s="26"/>
      <c r="R101" s="65">
        <v>664.3</v>
      </c>
      <c r="S101" s="65">
        <v>664.3</v>
      </c>
      <c r="T101" s="59">
        <f t="shared" si="74"/>
        <v>100</v>
      </c>
    </row>
    <row r="102" spans="1:20" ht="47.25" x14ac:dyDescent="0.25">
      <c r="A102" s="14" t="s">
        <v>42</v>
      </c>
      <c r="B102" s="14" t="s">
        <v>126</v>
      </c>
      <c r="C102" s="14" t="s">
        <v>2</v>
      </c>
      <c r="D102" s="14" t="s">
        <v>136</v>
      </c>
      <c r="E102" s="11" t="s">
        <v>137</v>
      </c>
      <c r="F102" s="41"/>
      <c r="G102" s="17">
        <v>349.6</v>
      </c>
      <c r="H102" s="41">
        <f>F102+G102</f>
        <v>349.6</v>
      </c>
      <c r="I102" s="17"/>
      <c r="J102" s="21">
        <f>H102+I102</f>
        <v>349.6</v>
      </c>
      <c r="K102" s="21"/>
      <c r="L102" s="21">
        <f>J102+K102</f>
        <v>349.6</v>
      </c>
      <c r="M102" s="21"/>
      <c r="N102" s="21">
        <f>L102+M102</f>
        <v>349.6</v>
      </c>
      <c r="O102" s="21">
        <v>252</v>
      </c>
      <c r="P102" s="21">
        <f>N102+O102</f>
        <v>601.6</v>
      </c>
      <c r="Q102" s="21"/>
      <c r="R102" s="65">
        <v>0</v>
      </c>
      <c r="S102" s="65">
        <v>530.4</v>
      </c>
      <c r="T102" s="59" t="e">
        <f t="shared" si="74"/>
        <v>#DIV/0!</v>
      </c>
    </row>
    <row r="103" spans="1:20" ht="47.25" hidden="1" x14ac:dyDescent="0.25">
      <c r="A103" s="14" t="s">
        <v>42</v>
      </c>
      <c r="B103" s="14" t="s">
        <v>126</v>
      </c>
      <c r="C103" s="14" t="s">
        <v>2</v>
      </c>
      <c r="D103" s="14" t="s">
        <v>136</v>
      </c>
      <c r="E103" s="11" t="s">
        <v>137</v>
      </c>
      <c r="F103" s="44">
        <f t="shared" ref="F103" si="80">F104</f>
        <v>0</v>
      </c>
      <c r="G103" s="17"/>
      <c r="H103" s="44">
        <f>H104</f>
        <v>0</v>
      </c>
      <c r="I103" s="19">
        <f t="shared" ref="I103:R103" si="81">I104</f>
        <v>0</v>
      </c>
      <c r="J103" s="25">
        <f t="shared" si="81"/>
        <v>0</v>
      </c>
      <c r="K103" s="25">
        <f t="shared" si="81"/>
        <v>0</v>
      </c>
      <c r="L103" s="25">
        <f t="shared" si="81"/>
        <v>0</v>
      </c>
      <c r="M103" s="25">
        <f t="shared" si="81"/>
        <v>0</v>
      </c>
      <c r="N103" s="25">
        <f t="shared" si="81"/>
        <v>0</v>
      </c>
      <c r="O103" s="25">
        <f t="shared" si="81"/>
        <v>0</v>
      </c>
      <c r="P103" s="25">
        <f t="shared" si="81"/>
        <v>0</v>
      </c>
      <c r="Q103" s="25">
        <f t="shared" si="81"/>
        <v>0</v>
      </c>
      <c r="R103" s="66">
        <f t="shared" si="81"/>
        <v>0</v>
      </c>
      <c r="S103" s="65"/>
      <c r="T103" s="59" t="e">
        <f t="shared" si="74"/>
        <v>#DIV/0!</v>
      </c>
    </row>
    <row r="104" spans="1:20" ht="48.75" hidden="1" customHeight="1" x14ac:dyDescent="0.25">
      <c r="A104" s="14" t="s">
        <v>42</v>
      </c>
      <c r="B104" s="14" t="s">
        <v>126</v>
      </c>
      <c r="C104" s="14" t="s">
        <v>2</v>
      </c>
      <c r="D104" s="14" t="s">
        <v>136</v>
      </c>
      <c r="E104" s="11" t="s">
        <v>137</v>
      </c>
      <c r="F104" s="41"/>
      <c r="G104" s="17"/>
      <c r="H104" s="41"/>
      <c r="I104" s="17"/>
      <c r="J104" s="21">
        <f>H104+I104</f>
        <v>0</v>
      </c>
      <c r="K104" s="21"/>
      <c r="L104" s="21">
        <f>J104+K104</f>
        <v>0</v>
      </c>
      <c r="M104" s="21"/>
      <c r="N104" s="21">
        <f>L104+M104</f>
        <v>0</v>
      </c>
      <c r="O104" s="21"/>
      <c r="P104" s="21">
        <f>N104+O104</f>
        <v>0</v>
      </c>
      <c r="Q104" s="21"/>
      <c r="R104" s="65">
        <f>P104+Q104</f>
        <v>0</v>
      </c>
      <c r="S104" s="65"/>
      <c r="T104" s="59" t="e">
        <f t="shared" si="74"/>
        <v>#DIV/0!</v>
      </c>
    </row>
    <row r="105" spans="1:20" ht="48.75" customHeight="1" x14ac:dyDescent="0.25">
      <c r="A105" s="14" t="s">
        <v>26</v>
      </c>
      <c r="B105" s="14" t="s">
        <v>126</v>
      </c>
      <c r="C105" s="14" t="s">
        <v>2</v>
      </c>
      <c r="D105" s="14" t="s">
        <v>136</v>
      </c>
      <c r="E105" s="11" t="s">
        <v>137</v>
      </c>
      <c r="F105" s="41"/>
      <c r="G105" s="17"/>
      <c r="H105" s="41"/>
      <c r="I105" s="17"/>
      <c r="J105" s="21"/>
      <c r="K105" s="21"/>
      <c r="L105" s="21"/>
      <c r="M105" s="21"/>
      <c r="N105" s="21"/>
      <c r="O105" s="21"/>
      <c r="P105" s="21"/>
      <c r="Q105" s="21"/>
      <c r="R105" s="65">
        <v>4.05</v>
      </c>
      <c r="S105" s="65">
        <v>4.05</v>
      </c>
      <c r="T105" s="59">
        <f t="shared" si="74"/>
        <v>100</v>
      </c>
    </row>
    <row r="106" spans="1:20" ht="31.5" hidden="1" x14ac:dyDescent="0.25">
      <c r="A106" s="31" t="s">
        <v>0</v>
      </c>
      <c r="B106" s="31" t="s">
        <v>128</v>
      </c>
      <c r="C106" s="31" t="s">
        <v>2</v>
      </c>
      <c r="D106" s="31" t="s">
        <v>0</v>
      </c>
      <c r="E106" s="10" t="s">
        <v>131</v>
      </c>
      <c r="F106" s="44" t="e">
        <f>#REF!+F107+#REF!</f>
        <v>#REF!</v>
      </c>
      <c r="G106" s="9" t="e">
        <f>#REF!+G107+#REF!</f>
        <v>#REF!</v>
      </c>
      <c r="H106" s="44" t="e">
        <f>#REF!+H107+#REF!</f>
        <v>#REF!</v>
      </c>
      <c r="I106" s="9" t="e">
        <f>#REF!+I107+#REF!</f>
        <v>#REF!</v>
      </c>
      <c r="J106" s="26" t="e">
        <f>#REF!+J107+#REF!</f>
        <v>#REF!</v>
      </c>
      <c r="K106" s="26" t="e">
        <f>#REF!+K107+#REF!</f>
        <v>#REF!</v>
      </c>
      <c r="L106" s="26" t="e">
        <f>#REF!+L107+#REF!</f>
        <v>#REF!</v>
      </c>
      <c r="M106" s="26" t="e">
        <f>#REF!+M107+#REF!</f>
        <v>#REF!</v>
      </c>
      <c r="N106" s="26" t="e">
        <f>#REF!+N107+#REF!</f>
        <v>#REF!</v>
      </c>
      <c r="O106" s="26" t="e">
        <f>#REF!+O107+#REF!</f>
        <v>#REF!</v>
      </c>
      <c r="P106" s="26" t="e">
        <f>#REF!+P107+#REF!</f>
        <v>#REF!</v>
      </c>
      <c r="Q106" s="26" t="e">
        <f>#REF!+Q107+#REF!</f>
        <v>#REF!</v>
      </c>
      <c r="R106" s="66">
        <f>R107</f>
        <v>0</v>
      </c>
      <c r="S106" s="66">
        <f>S107</f>
        <v>0</v>
      </c>
      <c r="T106" s="58" t="e">
        <f t="shared" si="74"/>
        <v>#DIV/0!</v>
      </c>
    </row>
    <row r="107" spans="1:20" ht="34.5" hidden="1" customHeight="1" x14ac:dyDescent="0.25">
      <c r="A107" s="14" t="s">
        <v>46</v>
      </c>
      <c r="B107" s="14" t="s">
        <v>129</v>
      </c>
      <c r="C107" s="14" t="s">
        <v>2</v>
      </c>
      <c r="D107" s="14" t="s">
        <v>136</v>
      </c>
      <c r="E107" s="11" t="s">
        <v>130</v>
      </c>
      <c r="F107" s="41"/>
      <c r="G107" s="17"/>
      <c r="H107" s="41">
        <f>F107+G107</f>
        <v>0</v>
      </c>
      <c r="I107" s="17"/>
      <c r="J107" s="21">
        <f>H107+I107</f>
        <v>0</v>
      </c>
      <c r="K107" s="21">
        <v>35.700000000000003</v>
      </c>
      <c r="L107" s="21">
        <f>J107+K107</f>
        <v>35.700000000000003</v>
      </c>
      <c r="M107" s="21"/>
      <c r="N107" s="21">
        <f>L107+M107</f>
        <v>35.700000000000003</v>
      </c>
      <c r="O107" s="21"/>
      <c r="P107" s="21">
        <f>N107+O107</f>
        <v>35.700000000000003</v>
      </c>
      <c r="Q107" s="21"/>
      <c r="R107" s="65">
        <v>0</v>
      </c>
      <c r="S107" s="65">
        <v>0</v>
      </c>
      <c r="T107" s="59" t="e">
        <f t="shared" si="74"/>
        <v>#DIV/0!</v>
      </c>
    </row>
    <row r="108" spans="1:20" ht="81" customHeight="1" x14ac:dyDescent="0.25">
      <c r="A108" s="12" t="s">
        <v>0</v>
      </c>
      <c r="B108" s="12" t="s">
        <v>72</v>
      </c>
      <c r="C108" s="12" t="s">
        <v>2</v>
      </c>
      <c r="D108" s="12" t="s">
        <v>136</v>
      </c>
      <c r="E108" s="10" t="s">
        <v>71</v>
      </c>
      <c r="F108" s="43">
        <f>F109+F113</f>
        <v>0</v>
      </c>
      <c r="G108" s="8">
        <f t="shared" ref="G108:H108" si="82">G109+G113</f>
        <v>0</v>
      </c>
      <c r="H108" s="43">
        <f t="shared" si="82"/>
        <v>0</v>
      </c>
      <c r="I108" s="8">
        <f t="shared" ref="I108:J108" si="83">I109+I113</f>
        <v>-2.7386900000000001</v>
      </c>
      <c r="J108" s="23">
        <f t="shared" si="83"/>
        <v>-2.7386900000000001</v>
      </c>
      <c r="K108" s="23">
        <f t="shared" ref="K108:L108" si="84">K109+K113</f>
        <v>0</v>
      </c>
      <c r="L108" s="23">
        <f t="shared" si="84"/>
        <v>-2.7386900000000001</v>
      </c>
      <c r="M108" s="23">
        <f t="shared" ref="M108:N108" si="85">M109+M113</f>
        <v>0</v>
      </c>
      <c r="N108" s="23">
        <f t="shared" si="85"/>
        <v>-2.7386900000000001</v>
      </c>
      <c r="O108" s="23">
        <f t="shared" ref="O108:P108" si="86">O109+O113</f>
        <v>0</v>
      </c>
      <c r="P108" s="23">
        <f t="shared" si="86"/>
        <v>-2.7386900000000001</v>
      </c>
      <c r="Q108" s="23">
        <f t="shared" ref="Q108" si="87">Q109+Q113</f>
        <v>0</v>
      </c>
      <c r="R108" s="68">
        <f>R110+R111+R112+R113</f>
        <v>-91.170789999999997</v>
      </c>
      <c r="S108" s="68">
        <f>S110+S111+S112+S113</f>
        <v>-503.75130999999999</v>
      </c>
      <c r="T108" s="58">
        <f t="shared" si="74"/>
        <v>552.53586154074128</v>
      </c>
    </row>
    <row r="109" spans="1:20" ht="112.5" hidden="1" customHeight="1" x14ac:dyDescent="0.25">
      <c r="A109" s="14" t="s">
        <v>26</v>
      </c>
      <c r="B109" s="14" t="s">
        <v>124</v>
      </c>
      <c r="C109" s="14" t="s">
        <v>2</v>
      </c>
      <c r="D109" s="14" t="s">
        <v>136</v>
      </c>
      <c r="E109" s="11" t="s">
        <v>123</v>
      </c>
      <c r="F109" s="40"/>
      <c r="G109" s="17"/>
      <c r="H109" s="41">
        <f>F109+G109</f>
        <v>0</v>
      </c>
      <c r="I109" s="17">
        <v>-0.2</v>
      </c>
      <c r="J109" s="21">
        <f>H109+I109</f>
        <v>-0.2</v>
      </c>
      <c r="K109" s="21"/>
      <c r="L109" s="21">
        <f>J109+K109</f>
        <v>-0.2</v>
      </c>
      <c r="M109" s="21"/>
      <c r="N109" s="21">
        <f>L109+M109</f>
        <v>-0.2</v>
      </c>
      <c r="O109" s="21"/>
      <c r="P109" s="21">
        <f>N109+O109</f>
        <v>-0.2</v>
      </c>
      <c r="Q109" s="21"/>
      <c r="R109" s="65">
        <v>0</v>
      </c>
      <c r="S109" s="65">
        <v>0</v>
      </c>
      <c r="T109" s="59" t="e">
        <f t="shared" si="74"/>
        <v>#DIV/0!</v>
      </c>
    </row>
    <row r="110" spans="1:20" ht="82.5" customHeight="1" x14ac:dyDescent="0.25">
      <c r="A110" s="14" t="s">
        <v>46</v>
      </c>
      <c r="B110" s="14" t="s">
        <v>193</v>
      </c>
      <c r="C110" s="14" t="s">
        <v>2</v>
      </c>
      <c r="D110" s="14" t="s">
        <v>136</v>
      </c>
      <c r="E110" s="11" t="s">
        <v>194</v>
      </c>
      <c r="F110" s="40"/>
      <c r="G110" s="17"/>
      <c r="H110" s="41"/>
      <c r="I110" s="17"/>
      <c r="J110" s="21"/>
      <c r="K110" s="21"/>
      <c r="L110" s="21"/>
      <c r="M110" s="21"/>
      <c r="N110" s="21"/>
      <c r="O110" s="21"/>
      <c r="P110" s="21"/>
      <c r="Q110" s="21"/>
      <c r="R110" s="65">
        <v>0</v>
      </c>
      <c r="S110" s="65">
        <v>-412.58051999999998</v>
      </c>
      <c r="T110" s="59" t="e">
        <f t="shared" si="74"/>
        <v>#DIV/0!</v>
      </c>
    </row>
    <row r="111" spans="1:20" ht="68.25" customHeight="1" x14ac:dyDescent="0.25">
      <c r="A111" s="14" t="s">
        <v>34</v>
      </c>
      <c r="B111" s="14" t="s">
        <v>139</v>
      </c>
      <c r="C111" s="14" t="s">
        <v>2</v>
      </c>
      <c r="D111" s="14" t="s">
        <v>136</v>
      </c>
      <c r="E111" s="11" t="s">
        <v>71</v>
      </c>
      <c r="F111" s="40"/>
      <c r="G111" s="17"/>
      <c r="H111" s="41"/>
      <c r="I111" s="17"/>
      <c r="J111" s="21"/>
      <c r="K111" s="21"/>
      <c r="L111" s="21"/>
      <c r="M111" s="21"/>
      <c r="N111" s="21"/>
      <c r="O111" s="21"/>
      <c r="P111" s="21"/>
      <c r="Q111" s="21"/>
      <c r="R111" s="65">
        <v>-3.1601400000000002</v>
      </c>
      <c r="S111" s="65">
        <v>-3.1601400000000002</v>
      </c>
      <c r="T111" s="59">
        <f t="shared" si="74"/>
        <v>100</v>
      </c>
    </row>
    <row r="112" spans="1:20" ht="69" customHeight="1" x14ac:dyDescent="0.25">
      <c r="A112" s="14" t="s">
        <v>46</v>
      </c>
      <c r="B112" s="14" t="s">
        <v>139</v>
      </c>
      <c r="C112" s="14" t="s">
        <v>2</v>
      </c>
      <c r="D112" s="14" t="s">
        <v>136</v>
      </c>
      <c r="E112" s="11" t="s">
        <v>71</v>
      </c>
      <c r="F112" s="40"/>
      <c r="G112" s="17"/>
      <c r="H112" s="41"/>
      <c r="I112" s="17"/>
      <c r="J112" s="21"/>
      <c r="K112" s="21"/>
      <c r="L112" s="21"/>
      <c r="M112" s="21"/>
      <c r="N112" s="21"/>
      <c r="O112" s="21"/>
      <c r="P112" s="21"/>
      <c r="Q112" s="21"/>
      <c r="R112" s="65">
        <v>-3.9380000000000002</v>
      </c>
      <c r="S112" s="65">
        <v>-3.9380000000000002</v>
      </c>
      <c r="T112" s="59">
        <f t="shared" si="74"/>
        <v>100</v>
      </c>
    </row>
    <row r="113" spans="1:20" ht="78" customHeight="1" x14ac:dyDescent="0.25">
      <c r="A113" s="14" t="s">
        <v>42</v>
      </c>
      <c r="B113" s="14" t="s">
        <v>139</v>
      </c>
      <c r="C113" s="14" t="s">
        <v>2</v>
      </c>
      <c r="D113" s="14" t="s">
        <v>136</v>
      </c>
      <c r="E113" s="11" t="s">
        <v>71</v>
      </c>
      <c r="F113" s="40"/>
      <c r="G113" s="17"/>
      <c r="H113" s="41">
        <f>F113+G113</f>
        <v>0</v>
      </c>
      <c r="I113" s="17">
        <v>-2.5386899999999999</v>
      </c>
      <c r="J113" s="21">
        <f>H113+I113</f>
        <v>-2.5386899999999999</v>
      </c>
      <c r="K113" s="21"/>
      <c r="L113" s="21">
        <f>J113+K113</f>
        <v>-2.5386899999999999</v>
      </c>
      <c r="M113" s="21"/>
      <c r="N113" s="21">
        <f>L113+M113</f>
        <v>-2.5386899999999999</v>
      </c>
      <c r="O113" s="21"/>
      <c r="P113" s="21">
        <f>N113+O113</f>
        <v>-2.5386899999999999</v>
      </c>
      <c r="Q113" s="21"/>
      <c r="R113" s="65">
        <v>-84.072649999999996</v>
      </c>
      <c r="S113" s="65">
        <v>-84.072649999999996</v>
      </c>
      <c r="T113" s="59">
        <f t="shared" si="74"/>
        <v>100</v>
      </c>
    </row>
    <row r="114" spans="1:20" ht="15.75" x14ac:dyDescent="0.25">
      <c r="A114" s="31" t="s">
        <v>0</v>
      </c>
      <c r="B114" s="31" t="s">
        <v>85</v>
      </c>
      <c r="C114" s="31" t="s">
        <v>2</v>
      </c>
      <c r="D114" s="31" t="s">
        <v>0</v>
      </c>
      <c r="E114" s="10" t="s">
        <v>55</v>
      </c>
      <c r="F114" s="43" t="e">
        <f t="shared" ref="F114:S114" si="88">F14+F48</f>
        <v>#REF!</v>
      </c>
      <c r="G114" s="43" t="e">
        <f t="shared" si="88"/>
        <v>#REF!</v>
      </c>
      <c r="H114" s="43" t="e">
        <f t="shared" si="88"/>
        <v>#REF!</v>
      </c>
      <c r="I114" s="8" t="e">
        <f t="shared" si="88"/>
        <v>#REF!</v>
      </c>
      <c r="J114" s="23" t="e">
        <f t="shared" si="88"/>
        <v>#REF!</v>
      </c>
      <c r="K114" s="23" t="e">
        <f t="shared" si="88"/>
        <v>#REF!</v>
      </c>
      <c r="L114" s="23" t="e">
        <f t="shared" si="88"/>
        <v>#REF!</v>
      </c>
      <c r="M114" s="23" t="e">
        <f t="shared" si="88"/>
        <v>#REF!</v>
      </c>
      <c r="N114" s="23" t="e">
        <f t="shared" si="88"/>
        <v>#REF!</v>
      </c>
      <c r="O114" s="23" t="e">
        <f t="shared" si="88"/>
        <v>#REF!</v>
      </c>
      <c r="P114" s="23" t="e">
        <f t="shared" si="88"/>
        <v>#REF!</v>
      </c>
      <c r="Q114" s="23" t="e">
        <f t="shared" si="88"/>
        <v>#REF!</v>
      </c>
      <c r="R114" s="68">
        <f t="shared" si="88"/>
        <v>153151.39921</v>
      </c>
      <c r="S114" s="68">
        <f t="shared" si="88"/>
        <v>152787.99257</v>
      </c>
      <c r="T114" s="58">
        <f t="shared" si="74"/>
        <v>99.762714123491818</v>
      </c>
    </row>
    <row r="115" spans="1:20" ht="33" customHeight="1" x14ac:dyDescent="0.25">
      <c r="E115" s="49" t="s">
        <v>145</v>
      </c>
    </row>
  </sheetData>
  <mergeCells count="7">
    <mergeCell ref="C3:E3"/>
    <mergeCell ref="A12:D12"/>
    <mergeCell ref="A10:T10"/>
    <mergeCell ref="E5:T5"/>
    <mergeCell ref="E6:T6"/>
    <mergeCell ref="E7:T7"/>
    <mergeCell ref="A9:T9"/>
  </mergeCells>
  <pageMargins left="1.1417322834645669" right="0.55118110236220474" top="0.39370078740157483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2022 год</vt:lpstr>
      <vt:lpstr>'Доходы 2022 год'!Заголовки_для_печати</vt:lpstr>
      <vt:lpstr>'Доходы 2022 год'!Область_печати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Наталья</cp:lastModifiedBy>
  <cp:lastPrinted>2021-03-10T05:47:32Z</cp:lastPrinted>
  <dcterms:created xsi:type="dcterms:W3CDTF">2014-10-29T11:00:31Z</dcterms:created>
  <dcterms:modified xsi:type="dcterms:W3CDTF">2023-06-27T06:06:05Z</dcterms:modified>
</cp:coreProperties>
</file>