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ПРОГНОЗ 2025-2027\УТВЕРЖДЕННЫЕ разделы\"/>
    </mc:Choice>
  </mc:AlternateContent>
  <xr:revisionPtr revIDLastSave="0" documentId="13_ncr:1_{E86C4DFD-5BA2-4342-A237-64900B794C95}" xr6:coauthVersionLast="47" xr6:coauthVersionMax="47" xr10:uidLastSave="{00000000-0000-0000-0000-000000000000}"/>
  <bookViews>
    <workbookView showSheetTabs="0" xWindow="-120" yWindow="-120" windowWidth="19440" windowHeight="15000" activeTab="1" xr2:uid="{00000000-000D-0000-FFFF-FFFF00000000}"/>
  </bookViews>
  <sheets>
    <sheet name="Evaluation Version" sheetId="1" r:id="rId1"/>
    <sheet name="_1_ 05 - Малое предпринимат-во" sheetId="2" r:id="rId2"/>
  </sheets>
  <definedNames>
    <definedName name="_xlnm.Print_Are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7" i="2" l="1"/>
  <c r="I137" i="2"/>
  <c r="K137" i="2" s="1"/>
  <c r="J136" i="2"/>
  <c r="I136" i="2"/>
  <c r="K136" i="2" s="1"/>
  <c r="K135" i="2"/>
  <c r="J135" i="2"/>
  <c r="J132" i="2" s="1"/>
  <c r="I135" i="2"/>
  <c r="J134" i="2"/>
  <c r="I134" i="2"/>
  <c r="K134" i="2" s="1"/>
  <c r="I132" i="2"/>
  <c r="H132" i="2"/>
  <c r="G132" i="2"/>
  <c r="F132" i="2"/>
  <c r="E132" i="2"/>
  <c r="D132" i="2"/>
  <c r="C132" i="2"/>
  <c r="G131" i="2"/>
  <c r="F131" i="2"/>
  <c r="E131" i="2"/>
  <c r="D131" i="2"/>
  <c r="I130" i="2"/>
  <c r="G130" i="2"/>
  <c r="F130" i="2"/>
  <c r="E130" i="2"/>
  <c r="D130" i="2"/>
  <c r="G129" i="2"/>
  <c r="F129" i="2"/>
  <c r="E129" i="2"/>
  <c r="D129" i="2"/>
  <c r="I128" i="2"/>
  <c r="G128" i="2"/>
  <c r="F128" i="2"/>
  <c r="E128" i="2"/>
  <c r="D128" i="2"/>
  <c r="I127" i="2"/>
  <c r="I131" i="2" s="1"/>
  <c r="H127" i="2"/>
  <c r="H131" i="2" s="1"/>
  <c r="I126" i="2"/>
  <c r="K126" i="2" s="1"/>
  <c r="K130" i="2" s="1"/>
  <c r="H126" i="2"/>
  <c r="H130" i="2" s="1"/>
  <c r="I125" i="2"/>
  <c r="I129" i="2" s="1"/>
  <c r="H125" i="2"/>
  <c r="H129" i="2" s="1"/>
  <c r="I124" i="2"/>
  <c r="K124" i="2" s="1"/>
  <c r="H124" i="2"/>
  <c r="H128" i="2" s="1"/>
  <c r="I122" i="2"/>
  <c r="G122" i="2"/>
  <c r="F122" i="2"/>
  <c r="E122" i="2"/>
  <c r="D122" i="2"/>
  <c r="C122" i="2"/>
  <c r="K113" i="2"/>
  <c r="J113" i="2"/>
  <c r="I113" i="2"/>
  <c r="H113" i="2"/>
  <c r="G113" i="2"/>
  <c r="F113" i="2"/>
  <c r="E113" i="2"/>
  <c r="D113" i="2"/>
  <c r="C113" i="2"/>
  <c r="K112" i="2"/>
  <c r="J112" i="2"/>
  <c r="I112" i="2"/>
  <c r="J111" i="2"/>
  <c r="J105" i="2" s="1"/>
  <c r="I111" i="2"/>
  <c r="K111" i="2" s="1"/>
  <c r="J110" i="2"/>
  <c r="I110" i="2"/>
  <c r="I105" i="2" s="1"/>
  <c r="H105" i="2"/>
  <c r="G105" i="2"/>
  <c r="F105" i="2"/>
  <c r="E105" i="2"/>
  <c r="D105" i="2"/>
  <c r="C105" i="2"/>
  <c r="H86" i="2"/>
  <c r="H82" i="2" s="1"/>
  <c r="K82" i="2"/>
  <c r="J82" i="2"/>
  <c r="I82" i="2"/>
  <c r="G82" i="2"/>
  <c r="F82" i="2"/>
  <c r="E82" i="2"/>
  <c r="D82" i="2"/>
  <c r="D63" i="2" s="1"/>
  <c r="C82" i="2"/>
  <c r="H81" i="2"/>
  <c r="H64" i="2" s="1"/>
  <c r="H72" i="2"/>
  <c r="H66" i="2"/>
  <c r="K64" i="2"/>
  <c r="J64" i="2"/>
  <c r="J63" i="2" s="1"/>
  <c r="I64" i="2"/>
  <c r="G64" i="2"/>
  <c r="F64" i="2"/>
  <c r="F63" i="2" s="1"/>
  <c r="E64" i="2"/>
  <c r="E63" i="2" s="1"/>
  <c r="D64" i="2"/>
  <c r="C64" i="2"/>
  <c r="K63" i="2"/>
  <c r="I63" i="2"/>
  <c r="G63" i="2"/>
  <c r="C63" i="2"/>
  <c r="I58" i="2"/>
  <c r="K52" i="2"/>
  <c r="K58" i="2" s="1"/>
  <c r="J52" i="2"/>
  <c r="J58" i="2" s="1"/>
  <c r="I52" i="2"/>
  <c r="H52" i="2"/>
  <c r="H58" i="2" s="1"/>
  <c r="G52" i="2"/>
  <c r="G58" i="2" s="1"/>
  <c r="F52" i="2"/>
  <c r="F58" i="2" s="1"/>
  <c r="E52" i="2"/>
  <c r="E58" i="2" s="1"/>
  <c r="D52" i="2"/>
  <c r="D58" i="2" s="1"/>
  <c r="C52" i="2"/>
  <c r="C58" i="2" s="1"/>
  <c r="K29" i="2"/>
  <c r="J29" i="2"/>
  <c r="I29" i="2"/>
  <c r="H29" i="2"/>
  <c r="G29" i="2"/>
  <c r="F29" i="2"/>
  <c r="E29" i="2"/>
  <c r="D29" i="2"/>
  <c r="C29" i="2"/>
  <c r="E14" i="2"/>
  <c r="E11" i="2" s="1"/>
  <c r="E9" i="2" s="1"/>
  <c r="E62" i="2" s="1"/>
  <c r="D14" i="2"/>
  <c r="C14" i="2"/>
  <c r="K11" i="2"/>
  <c r="K9" i="2" s="1"/>
  <c r="K62" i="2" s="1"/>
  <c r="J11" i="2"/>
  <c r="I11" i="2"/>
  <c r="I9" i="2" s="1"/>
  <c r="I62" i="2" s="1"/>
  <c r="H11" i="2"/>
  <c r="G11" i="2"/>
  <c r="G9" i="2" s="1"/>
  <c r="G62" i="2" s="1"/>
  <c r="F11" i="2"/>
  <c r="F9" i="2" s="1"/>
  <c r="F62" i="2" s="1"/>
  <c r="D11" i="2"/>
  <c r="C11" i="2"/>
  <c r="C9" i="2" s="1"/>
  <c r="C62" i="2" s="1"/>
  <c r="J9" i="2"/>
  <c r="J62" i="2" s="1"/>
  <c r="H9" i="2"/>
  <c r="H62" i="2" s="1"/>
  <c r="D9" i="2"/>
  <c r="D62" i="2" s="1"/>
  <c r="K7" i="2"/>
  <c r="I7" i="2"/>
  <c r="H63" i="2" l="1"/>
  <c r="K128" i="2"/>
  <c r="K132" i="2"/>
  <c r="J125" i="2"/>
  <c r="J129" i="2" s="1"/>
  <c r="J127" i="2"/>
  <c r="J131" i="2" s="1"/>
  <c r="K110" i="2"/>
  <c r="K105" i="2" s="1"/>
  <c r="K125" i="2"/>
  <c r="K129" i="2" s="1"/>
  <c r="K127" i="2"/>
  <c r="K131" i="2" s="1"/>
  <c r="J124" i="2"/>
  <c r="J126" i="2"/>
  <c r="J130" i="2" s="1"/>
  <c r="H122" i="2"/>
  <c r="K122" i="2" l="1"/>
  <c r="J128" i="2"/>
  <c r="J122" i="2"/>
</calcChain>
</file>

<file path=xl/sharedStrings.xml><?xml version="1.0" encoding="utf-8"?>
<sst xmlns="http://schemas.openxmlformats.org/spreadsheetml/2006/main" count="282" uniqueCount="110">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</sst>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;\-#,##0.0"/>
    <numFmt numFmtId="165" formatCode="###0.0;\-###0.0"/>
    <numFmt numFmtId="166" formatCode="#,##0.0"/>
    <numFmt numFmtId="167" formatCode="#,##0.0_ ;\-#,##0.0\ "/>
  </numFmts>
  <fonts count="13" x14ac:knownFonts="1">
    <font>
      <sz val="8.25"/>
      <color rgb="FF000000"/>
      <name val="Microsoft Sans Serif"/>
    </font>
    <font>
      <sz val="8.25"/>
      <name val="Tahoma"/>
    </font>
    <font>
      <sz val="10"/>
      <name val="Arial Cyr"/>
    </font>
    <font>
      <sz val="8.25"/>
      <name val="Microsoft Sans Serif"/>
    </font>
    <font>
      <sz val="8"/>
      <name val="Arial"/>
    </font>
    <font>
      <sz val="7"/>
      <name val="Arial"/>
    </font>
    <font>
      <i/>
      <sz val="8"/>
      <name val="Arial"/>
    </font>
    <font>
      <b/>
      <sz val="8"/>
      <name val="Arial"/>
    </font>
    <font>
      <b/>
      <i/>
      <sz val="8"/>
      <name val="Arial"/>
    </font>
    <font>
      <i/>
      <sz val="7"/>
      <name val="Arial"/>
    </font>
    <font>
      <b/>
      <sz val="7"/>
      <name val="Arial"/>
    </font>
    <font>
      <b/>
      <i/>
      <sz val="7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5"/>
      </patternFill>
    </fill>
  </fills>
  <borders count="39">
    <border>
      <left/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45">
    <xf numFmtId="0" fontId="0" fillId="0" borderId="0" xfId="0" applyFont="1">
      <protection locked="0"/>
    </xf>
    <xf numFmtId="0" fontId="3" fillId="0" borderId="0" xfId="0" applyFont="1">
      <protection locked="0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Protection="1"/>
    <xf numFmtId="0" fontId="1" fillId="0" borderId="0" xfId="0" applyFont="1" applyAlignment="1">
      <alignment vertical="top"/>
      <protection locked="0"/>
    </xf>
    <xf numFmtId="0" fontId="6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left"/>
    </xf>
    <xf numFmtId="0" fontId="4" fillId="0" borderId="2" xfId="0" applyFont="1" applyBorder="1" applyProtection="1"/>
    <xf numFmtId="3" fontId="7" fillId="0" borderId="2" xfId="0" applyNumberFormat="1" applyFont="1" applyBorder="1" applyAlignment="1" applyProtection="1">
      <alignment horizontal="right" vertical="center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center" vertical="center" wrapText="1"/>
    </xf>
    <xf numFmtId="3" fontId="4" fillId="0" borderId="9" xfId="0" applyNumberFormat="1" applyFont="1" applyBorder="1" applyAlignment="1" applyProtection="1">
      <alignment horizontal="right" vertical="center"/>
    </xf>
    <xf numFmtId="0" fontId="9" fillId="0" borderId="8" xfId="0" applyFont="1" applyBorder="1" applyAlignment="1" applyProtection="1">
      <alignment horizontal="left" vertical="center" wrapText="1"/>
    </xf>
    <xf numFmtId="0" fontId="9" fillId="3" borderId="8" xfId="0" applyFont="1" applyFill="1" applyBorder="1" applyAlignment="1" applyProtection="1">
      <alignment horizontal="left" vertical="center" wrapText="1"/>
    </xf>
    <xf numFmtId="165" fontId="4" fillId="0" borderId="9" xfId="0" applyNumberFormat="1" applyFont="1" applyBorder="1" applyAlignment="1" applyProtection="1">
      <alignment horizontal="right" vertical="center"/>
    </xf>
    <xf numFmtId="164" fontId="4" fillId="0" borderId="9" xfId="0" applyNumberFormat="1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right" vertical="center"/>
    </xf>
    <xf numFmtId="0" fontId="10" fillId="3" borderId="10" xfId="0" applyFont="1" applyFill="1" applyBorder="1" applyAlignment="1" applyProtection="1">
      <alignment horizontal="left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1" fillId="3" borderId="0" xfId="0" applyFont="1" applyFill="1" applyAlignment="1">
      <alignment vertical="top"/>
      <protection locked="0"/>
    </xf>
    <xf numFmtId="3" fontId="7" fillId="0" borderId="3" xfId="0" applyNumberFormat="1" applyFont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center" vertical="center" wrapText="1"/>
    </xf>
    <xf numFmtId="3" fontId="7" fillId="0" borderId="1" xfId="0" applyNumberFormat="1" applyFont="1" applyBorder="1" applyAlignment="1" applyProtection="1">
      <alignment horizontal="right" vertical="center"/>
    </xf>
    <xf numFmtId="0" fontId="10" fillId="4" borderId="1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center" vertical="center" wrapText="1"/>
    </xf>
    <xf numFmtId="3" fontId="7" fillId="4" borderId="2" xfId="0" applyNumberFormat="1" applyFont="1" applyFill="1" applyBorder="1" applyAlignment="1" applyProtection="1">
      <alignment horizontal="right" vertical="center"/>
    </xf>
    <xf numFmtId="3" fontId="7" fillId="4" borderId="3" xfId="0" applyNumberFormat="1" applyFont="1" applyFill="1" applyBorder="1" applyAlignment="1" applyProtection="1">
      <alignment horizontal="right" vertical="center"/>
    </xf>
    <xf numFmtId="3" fontId="4" fillId="0" borderId="12" xfId="0" applyNumberFormat="1" applyFont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left" vertical="center" wrapText="1"/>
    </xf>
    <xf numFmtId="3" fontId="7" fillId="4" borderId="1" xfId="0" applyNumberFormat="1" applyFont="1" applyFill="1" applyBorder="1" applyAlignment="1" applyProtection="1">
      <alignment horizontal="right" vertical="center"/>
    </xf>
    <xf numFmtId="3" fontId="4" fillId="0" borderId="8" xfId="0" applyNumberFormat="1" applyFont="1" applyBorder="1" applyAlignment="1" applyProtection="1">
      <alignment horizontal="right" vertical="center"/>
    </xf>
    <xf numFmtId="0" fontId="4" fillId="0" borderId="14" xfId="0" applyFont="1" applyBorder="1" applyProtection="1"/>
    <xf numFmtId="0" fontId="4" fillId="0" borderId="15" xfId="0" applyFont="1" applyBorder="1" applyProtection="1"/>
    <xf numFmtId="37" fontId="7" fillId="4" borderId="2" xfId="0" applyNumberFormat="1" applyFont="1" applyFill="1" applyBorder="1" applyAlignment="1" applyProtection="1">
      <alignment horizontal="right" vertical="center"/>
    </xf>
    <xf numFmtId="37" fontId="7" fillId="4" borderId="3" xfId="0" applyNumberFormat="1" applyFont="1" applyFill="1" applyBorder="1" applyAlignment="1" applyProtection="1">
      <alignment horizontal="right" vertical="center"/>
    </xf>
    <xf numFmtId="165" fontId="4" fillId="0" borderId="12" xfId="0" applyNumberFormat="1" applyFont="1" applyBorder="1" applyAlignment="1" applyProtection="1">
      <alignment horizontal="right" vertical="center"/>
    </xf>
    <xf numFmtId="164" fontId="4" fillId="0" borderId="11" xfId="0" applyNumberFormat="1" applyFont="1" applyBorder="1" applyAlignment="1" applyProtection="1">
      <alignment vertical="center"/>
    </xf>
    <xf numFmtId="164" fontId="4" fillId="0" borderId="13" xfId="0" applyNumberFormat="1" applyFont="1" applyBorder="1" applyAlignment="1" applyProtection="1">
      <alignment vertical="center"/>
    </xf>
    <xf numFmtId="37" fontId="7" fillId="4" borderId="1" xfId="0" applyNumberFormat="1" applyFont="1" applyFill="1" applyBorder="1" applyAlignment="1" applyProtection="1">
      <alignment horizontal="right" vertical="center"/>
    </xf>
    <xf numFmtId="165" fontId="4" fillId="0" borderId="8" xfId="0" applyNumberFormat="1" applyFont="1" applyBorder="1" applyAlignment="1" applyProtection="1">
      <alignment horizontal="right" vertical="center"/>
    </xf>
    <xf numFmtId="164" fontId="4" fillId="0" borderId="10" xfId="0" applyNumberFormat="1" applyFont="1" applyBorder="1" applyAlignment="1" applyProtection="1">
      <alignment vertical="center"/>
    </xf>
    <xf numFmtId="0" fontId="4" fillId="0" borderId="16" xfId="0" applyFont="1" applyBorder="1" applyProtection="1"/>
    <xf numFmtId="0" fontId="4" fillId="0" borderId="17" xfId="0" applyFont="1" applyBorder="1" applyProtection="1"/>
    <xf numFmtId="0" fontId="4" fillId="0" borderId="18" xfId="0" applyFont="1" applyBorder="1" applyProtection="1"/>
    <xf numFmtId="164" fontId="7" fillId="4" borderId="2" xfId="0" applyNumberFormat="1" applyFont="1" applyFill="1" applyBorder="1" applyAlignment="1" applyProtection="1">
      <alignment horizontal="right" vertical="center"/>
    </xf>
    <xf numFmtId="164" fontId="7" fillId="4" borderId="3" xfId="0" applyNumberFormat="1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vertical="center" wrapText="1"/>
    </xf>
    <xf numFmtId="164" fontId="7" fillId="4" borderId="1" xfId="0" applyNumberFormat="1" applyFont="1" applyFill="1" applyBorder="1" applyAlignment="1" applyProtection="1">
      <alignment horizontal="right" vertical="center"/>
    </xf>
    <xf numFmtId="164" fontId="7" fillId="4" borderId="19" xfId="0" applyNumberFormat="1" applyFont="1" applyFill="1" applyBorder="1" applyAlignment="1" applyProtection="1">
      <alignment horizontal="right" vertical="center"/>
    </xf>
    <xf numFmtId="165" fontId="4" fillId="0" borderId="20" xfId="0" applyNumberFormat="1" applyFont="1" applyBorder="1" applyAlignment="1" applyProtection="1">
      <alignment horizontal="right" vertical="center"/>
    </xf>
    <xf numFmtId="0" fontId="4" fillId="0" borderId="22" xfId="0" applyFont="1" applyBorder="1" applyProtection="1"/>
    <xf numFmtId="164" fontId="4" fillId="0" borderId="12" xfId="0" applyNumberFormat="1" applyFont="1" applyBorder="1" applyAlignment="1" applyProtection="1">
      <alignment horizontal="center" vertical="center"/>
    </xf>
    <xf numFmtId="164" fontId="4" fillId="0" borderId="8" xfId="0" applyNumberFormat="1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left" vertical="center" wrapText="1"/>
    </xf>
    <xf numFmtId="165" fontId="4" fillId="0" borderId="11" xfId="0" applyNumberFormat="1" applyFont="1" applyBorder="1" applyAlignment="1" applyProtection="1">
      <alignment horizontal="right" vertical="center"/>
    </xf>
    <xf numFmtId="165" fontId="4" fillId="0" borderId="13" xfId="0" applyNumberFormat="1" applyFont="1" applyBorder="1" applyAlignment="1" applyProtection="1">
      <alignment horizontal="right" vertical="center"/>
    </xf>
    <xf numFmtId="165" fontId="4" fillId="0" borderId="10" xfId="0" applyNumberFormat="1" applyFont="1" applyBorder="1" applyAlignment="1" applyProtection="1">
      <alignment horizontal="right" vertical="center"/>
    </xf>
    <xf numFmtId="0" fontId="4" fillId="0" borderId="23" xfId="0" applyFont="1" applyBorder="1" applyProtection="1"/>
    <xf numFmtId="0" fontId="5" fillId="3" borderId="24" xfId="0" applyFont="1" applyFill="1" applyBorder="1" applyAlignment="1" applyProtection="1">
      <alignment horizontal="left" vertical="center" wrapText="1"/>
    </xf>
    <xf numFmtId="0" fontId="5" fillId="0" borderId="25" xfId="0" applyFont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horizontal="left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165" fontId="8" fillId="3" borderId="7" xfId="0" applyNumberFormat="1" applyFont="1" applyFill="1" applyBorder="1" applyAlignment="1" applyProtection="1">
      <alignment horizontal="right" vertical="center"/>
    </xf>
    <xf numFmtId="0" fontId="4" fillId="3" borderId="27" xfId="0" applyFont="1" applyFill="1" applyBorder="1" applyProtection="1"/>
    <xf numFmtId="0" fontId="4" fillId="0" borderId="16" xfId="0" applyFont="1" applyBorder="1" applyAlignment="1" applyProtection="1">
      <alignment wrapText="1"/>
    </xf>
    <xf numFmtId="0" fontId="4" fillId="0" borderId="28" xfId="0" applyFont="1" applyBorder="1" applyProtection="1"/>
    <xf numFmtId="0" fontId="7" fillId="0" borderId="29" xfId="0" applyFont="1" applyBorder="1" applyAlignment="1" applyProtection="1">
      <alignment vertical="center"/>
    </xf>
    <xf numFmtId="0" fontId="7" fillId="0" borderId="30" xfId="0" applyFont="1" applyBorder="1" applyAlignment="1" applyProtection="1">
      <alignment vertical="center"/>
    </xf>
    <xf numFmtId="0" fontId="7" fillId="0" borderId="1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31" xfId="0" applyFont="1" applyBorder="1" applyAlignment="1" applyProtection="1">
      <alignment vertical="center"/>
    </xf>
    <xf numFmtId="166" fontId="4" fillId="0" borderId="9" xfId="0" applyNumberFormat="1" applyFont="1" applyBorder="1" applyAlignment="1" applyProtection="1">
      <alignment horizontal="right" vertical="center"/>
    </xf>
    <xf numFmtId="166" fontId="4" fillId="0" borderId="12" xfId="0" applyNumberFormat="1" applyFont="1" applyBorder="1" applyAlignment="1" applyProtection="1">
      <alignment horizontal="right" vertical="center"/>
    </xf>
    <xf numFmtId="166" fontId="4" fillId="0" borderId="8" xfId="0" applyNumberFormat="1" applyFont="1" applyBorder="1" applyAlignment="1" applyProtection="1">
      <alignment horizontal="right" vertical="center"/>
    </xf>
    <xf numFmtId="0" fontId="12" fillId="5" borderId="27" xfId="0" applyFont="1" applyFill="1" applyBorder="1" applyAlignment="1" applyProtection="1">
      <alignment vertical="top" wrapText="1"/>
    </xf>
    <xf numFmtId="2" fontId="6" fillId="6" borderId="17" xfId="0" applyNumberFormat="1" applyFont="1" applyFill="1" applyBorder="1" applyAlignment="1" applyProtection="1">
      <alignment horizontal="center" vertical="center"/>
    </xf>
    <xf numFmtId="2" fontId="6" fillId="6" borderId="15" xfId="0" applyNumberFormat="1" applyFont="1" applyFill="1" applyBorder="1" applyAlignment="1" applyProtection="1">
      <alignment horizontal="center" vertical="center"/>
    </xf>
    <xf numFmtId="2" fontId="6" fillId="0" borderId="15" xfId="0" applyNumberFormat="1" applyFont="1" applyBorder="1" applyAlignment="1" applyProtection="1">
      <alignment horizontal="center" vertical="center" wrapText="1"/>
    </xf>
    <xf numFmtId="2" fontId="6" fillId="6" borderId="15" xfId="0" applyNumberFormat="1" applyFont="1" applyFill="1" applyBorder="1" applyAlignment="1" applyProtection="1">
      <alignment horizontal="center" vertical="center" wrapText="1"/>
    </xf>
    <xf numFmtId="164" fontId="7" fillId="7" borderId="11" xfId="0" applyNumberFormat="1" applyFont="1" applyFill="1" applyBorder="1" applyAlignment="1" applyProtection="1">
      <alignment horizontal="center" vertical="top"/>
    </xf>
    <xf numFmtId="164" fontId="7" fillId="7" borderId="13" xfId="0" applyNumberFormat="1" applyFont="1" applyFill="1" applyBorder="1" applyAlignment="1" applyProtection="1">
      <alignment horizontal="center" vertical="top"/>
    </xf>
    <xf numFmtId="164" fontId="7" fillId="7" borderId="10" xfId="0" applyNumberFormat="1" applyFont="1" applyFill="1" applyBorder="1" applyAlignment="1" applyProtection="1">
      <alignment horizontal="center" vertical="top"/>
    </xf>
    <xf numFmtId="0" fontId="12" fillId="5" borderId="18" xfId="0" applyFont="1" applyFill="1" applyBorder="1" applyAlignment="1" applyProtection="1">
      <alignment vertical="top" wrapText="1"/>
    </xf>
    <xf numFmtId="164" fontId="4" fillId="6" borderId="9" xfId="0" applyNumberFormat="1" applyFont="1" applyFill="1" applyBorder="1" applyAlignment="1" applyProtection="1">
      <alignment horizontal="right" vertical="center"/>
    </xf>
    <xf numFmtId="164" fontId="4" fillId="6" borderId="12" xfId="0" applyNumberFormat="1" applyFont="1" applyFill="1" applyBorder="1" applyAlignment="1" applyProtection="1">
      <alignment horizontal="right" vertical="center"/>
    </xf>
    <xf numFmtId="164" fontId="4" fillId="6" borderId="8" xfId="0" applyNumberFormat="1" applyFont="1" applyFill="1" applyBorder="1" applyAlignment="1" applyProtection="1">
      <alignment horizontal="right" vertical="center"/>
    </xf>
    <xf numFmtId="164" fontId="4" fillId="2" borderId="9" xfId="0" applyNumberFormat="1" applyFont="1" applyFill="1" applyBorder="1" applyAlignment="1" applyProtection="1">
      <alignment horizontal="center" vertical="center"/>
    </xf>
    <xf numFmtId="164" fontId="4" fillId="2" borderId="9" xfId="0" applyNumberFormat="1" applyFont="1" applyFill="1" applyBorder="1" applyAlignment="1" applyProtection="1">
      <alignment horizontal="right" vertical="center"/>
    </xf>
    <xf numFmtId="164" fontId="4" fillId="2" borderId="12" xfId="0" applyNumberFormat="1" applyFont="1" applyFill="1" applyBorder="1" applyAlignment="1" applyProtection="1">
      <alignment horizontal="right" vertical="center"/>
    </xf>
    <xf numFmtId="164" fontId="4" fillId="2" borderId="8" xfId="0" applyNumberFormat="1" applyFont="1" applyFill="1" applyBorder="1" applyAlignment="1" applyProtection="1">
      <alignment horizontal="right" vertical="center"/>
    </xf>
    <xf numFmtId="164" fontId="7" fillId="7" borderId="21" xfId="0" applyNumberFormat="1" applyFont="1" applyFill="1" applyBorder="1" applyAlignment="1" applyProtection="1">
      <alignment horizontal="center" vertical="top"/>
    </xf>
    <xf numFmtId="0" fontId="12" fillId="5" borderId="32" xfId="0" applyFont="1" applyFill="1" applyBorder="1" applyAlignment="1" applyProtection="1">
      <alignment vertical="top" wrapText="1"/>
    </xf>
    <xf numFmtId="0" fontId="1" fillId="0" borderId="0" xfId="0" applyFont="1" applyAlignment="1" applyProtection="1">
      <alignment vertical="top"/>
    </xf>
    <xf numFmtId="0" fontId="3" fillId="0" borderId="0" xfId="0" applyFont="1" applyProtection="1"/>
    <xf numFmtId="0" fontId="0" fillId="0" borderId="0" xfId="0" applyFont="1" applyProtection="1"/>
    <xf numFmtId="3" fontId="4" fillId="2" borderId="9" xfId="0" applyNumberFormat="1" applyFont="1" applyFill="1" applyBorder="1" applyAlignment="1" applyProtection="1">
      <alignment horizontal="right" vertical="center"/>
    </xf>
    <xf numFmtId="3" fontId="4" fillId="2" borderId="12" xfId="0" applyNumberFormat="1" applyFont="1" applyFill="1" applyBorder="1" applyAlignment="1" applyProtection="1">
      <alignment horizontal="right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164" fontId="4" fillId="2" borderId="11" xfId="0" applyNumberFormat="1" applyFont="1" applyFill="1" applyBorder="1" applyAlignment="1" applyProtection="1">
      <alignment horizontal="right" vertical="center"/>
    </xf>
    <xf numFmtId="164" fontId="4" fillId="2" borderId="13" xfId="0" applyNumberFormat="1" applyFont="1" applyFill="1" applyBorder="1" applyAlignment="1" applyProtection="1">
      <alignment horizontal="right" vertical="center"/>
    </xf>
    <xf numFmtId="164" fontId="4" fillId="2" borderId="10" xfId="0" applyNumberFormat="1" applyFont="1" applyFill="1" applyBorder="1" applyAlignment="1" applyProtection="1">
      <alignment horizontal="right" vertical="center"/>
    </xf>
    <xf numFmtId="0" fontId="6" fillId="2" borderId="9" xfId="0" applyFont="1" applyFill="1" applyBorder="1" applyAlignment="1" applyProtection="1">
      <alignment vertical="center"/>
    </xf>
    <xf numFmtId="3" fontId="6" fillId="2" borderId="9" xfId="0" applyNumberFormat="1" applyFont="1" applyFill="1" applyBorder="1" applyAlignment="1" applyProtection="1">
      <alignment vertical="center"/>
    </xf>
    <xf numFmtId="3" fontId="6" fillId="2" borderId="12" xfId="0" applyNumberFormat="1" applyFont="1" applyFill="1" applyBorder="1" applyAlignment="1" applyProtection="1">
      <alignment vertical="center"/>
    </xf>
    <xf numFmtId="3" fontId="6" fillId="2" borderId="8" xfId="0" applyNumberFormat="1" applyFont="1" applyFill="1" applyBorder="1" applyAlignment="1" applyProtection="1">
      <alignment vertical="center"/>
    </xf>
    <xf numFmtId="166" fontId="3" fillId="0" borderId="0" xfId="0" applyNumberFormat="1" applyFont="1" applyProtection="1"/>
    <xf numFmtId="164" fontId="4" fillId="2" borderId="20" xfId="0" applyNumberFormat="1" applyFont="1" applyFill="1" applyBorder="1" applyAlignment="1" applyProtection="1">
      <alignment horizontal="right" vertical="center"/>
    </xf>
    <xf numFmtId="167" fontId="3" fillId="0" borderId="0" xfId="0" applyNumberFormat="1" applyFont="1" applyProtection="1"/>
    <xf numFmtId="3" fontId="4" fillId="2" borderId="2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Protection="1"/>
    <xf numFmtId="164" fontId="4" fillId="2" borderId="21" xfId="0" applyNumberFormat="1" applyFont="1" applyFill="1" applyBorder="1" applyAlignment="1" applyProtection="1">
      <alignment horizontal="right" vertical="center"/>
    </xf>
    <xf numFmtId="167" fontId="3" fillId="3" borderId="0" xfId="0" applyNumberFormat="1" applyFont="1" applyFill="1" applyProtection="1"/>
    <xf numFmtId="0" fontId="3" fillId="3" borderId="0" xfId="0" applyFont="1" applyFill="1" applyProtection="1"/>
    <xf numFmtId="164" fontId="4" fillId="2" borderId="11" xfId="0" applyNumberFormat="1" applyFont="1" applyFill="1" applyBorder="1" applyAlignment="1" applyProtection="1">
      <alignment horizontal="center" vertical="center"/>
    </xf>
    <xf numFmtId="164" fontId="4" fillId="2" borderId="25" xfId="0" applyNumberFormat="1" applyFont="1" applyFill="1" applyBorder="1" applyAlignment="1" applyProtection="1">
      <alignment horizontal="right" vertical="center"/>
    </xf>
    <xf numFmtId="164" fontId="4" fillId="2" borderId="26" xfId="0" applyNumberFormat="1" applyFont="1" applyFill="1" applyBorder="1" applyAlignment="1" applyProtection="1">
      <alignment horizontal="right" vertical="center"/>
    </xf>
    <xf numFmtId="0" fontId="1" fillId="3" borderId="0" xfId="0" applyFont="1" applyFill="1" applyAlignment="1" applyProtection="1">
      <alignment vertical="top"/>
    </xf>
    <xf numFmtId="0" fontId="4" fillId="6" borderId="38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4" fillId="6" borderId="28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A286-7CEE-E917-378F-B9F6C512188E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B0154-6DA1-95B2-10D7-6326136CA3A8}">
  <dimension ref="A1:R143"/>
  <sheetViews>
    <sheetView tabSelected="1" zoomScaleNormal="100" workbookViewId="0">
      <pane ySplit="3" topLeftCell="A49" activePane="bottomLeft" state="frozen"/>
      <selection pane="bottomLeft" activeCell="D128" sqref="D128"/>
    </sheetView>
  </sheetViews>
  <sheetFormatPr defaultColWidth="8.5" defaultRowHeight="11.25" customHeight="1" x14ac:dyDescent="0.2"/>
  <cols>
    <col min="1" max="1" width="41.1640625" style="2" customWidth="1"/>
    <col min="2" max="2" width="31.1640625" style="3" customWidth="1"/>
    <col min="3" max="3" width="11.83203125" style="4" customWidth="1"/>
    <col min="4" max="4" width="12.33203125" style="4" customWidth="1"/>
    <col min="5" max="5" width="12.6640625" style="4" customWidth="1"/>
    <col min="6" max="6" width="13.6640625" style="4" customWidth="1"/>
    <col min="7" max="7" width="11.6640625" style="4" customWidth="1"/>
    <col min="8" max="8" width="12" style="4" customWidth="1"/>
    <col min="9" max="9" width="14" style="4" customWidth="1"/>
    <col min="10" max="10" width="12.6640625" style="4" customWidth="1"/>
    <col min="11" max="11" width="13.83203125" style="4" customWidth="1"/>
    <col min="12" max="12" width="21.1640625" style="4" customWidth="1"/>
    <col min="13" max="14" width="10.1640625" style="1" customWidth="1"/>
    <col min="15" max="15" width="11.5" style="1" customWidth="1"/>
    <col min="16" max="16" width="11.1640625" style="1" customWidth="1"/>
  </cols>
  <sheetData>
    <row r="1" spans="1:18" s="5" customFormat="1" ht="11.25" customHeight="1" x14ac:dyDescent="0.15">
      <c r="A1" s="139" t="s">
        <v>2</v>
      </c>
      <c r="B1" s="130" t="s">
        <v>3</v>
      </c>
      <c r="C1" s="7" t="s">
        <v>4</v>
      </c>
      <c r="D1" s="8" t="s">
        <v>4</v>
      </c>
      <c r="E1" s="9" t="s">
        <v>5</v>
      </c>
      <c r="F1" s="140" t="s">
        <v>6</v>
      </c>
      <c r="G1" s="141"/>
      <c r="H1" s="141"/>
      <c r="I1" s="141"/>
      <c r="J1" s="141"/>
      <c r="K1" s="142"/>
      <c r="L1" s="127" t="s">
        <v>7</v>
      </c>
      <c r="M1" s="102"/>
      <c r="N1" s="102"/>
      <c r="O1" s="102"/>
      <c r="P1" s="102"/>
      <c r="Q1" s="102"/>
      <c r="R1" s="102"/>
    </row>
    <row r="2" spans="1:18" s="5" customFormat="1" ht="11.25" customHeight="1" x14ac:dyDescent="0.15">
      <c r="A2" s="135"/>
      <c r="B2" s="131"/>
      <c r="C2" s="135">
        <v>2022</v>
      </c>
      <c r="D2" s="137">
        <v>2023</v>
      </c>
      <c r="E2" s="133">
        <v>2024</v>
      </c>
      <c r="F2" s="143">
        <v>2025</v>
      </c>
      <c r="G2" s="144"/>
      <c r="H2" s="143">
        <v>2026</v>
      </c>
      <c r="I2" s="144"/>
      <c r="J2" s="143">
        <v>2027</v>
      </c>
      <c r="K2" s="144"/>
      <c r="L2" s="128"/>
      <c r="M2" s="102"/>
      <c r="N2" s="102"/>
      <c r="O2" s="102"/>
      <c r="P2" s="102"/>
      <c r="Q2" s="102"/>
      <c r="R2" s="102"/>
    </row>
    <row r="3" spans="1:18" s="5" customFormat="1" ht="11.25" customHeight="1" x14ac:dyDescent="0.15">
      <c r="A3" s="136"/>
      <c r="B3" s="132"/>
      <c r="C3" s="136"/>
      <c r="D3" s="138"/>
      <c r="E3" s="134"/>
      <c r="F3" s="10" t="s">
        <v>8</v>
      </c>
      <c r="G3" s="11" t="s">
        <v>9</v>
      </c>
      <c r="H3" s="10" t="s">
        <v>8</v>
      </c>
      <c r="I3" s="11" t="s">
        <v>9</v>
      </c>
      <c r="J3" s="10" t="s">
        <v>8</v>
      </c>
      <c r="K3" s="11" t="s">
        <v>9</v>
      </c>
      <c r="L3" s="129"/>
      <c r="M3" s="102"/>
      <c r="N3" s="102"/>
      <c r="O3" s="102"/>
      <c r="P3" s="102"/>
      <c r="Q3" s="102"/>
      <c r="R3" s="102"/>
    </row>
    <row r="4" spans="1:18" s="6" customFormat="1" ht="72" customHeight="1" x14ac:dyDescent="0.2">
      <c r="A4" s="12" t="s">
        <v>10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84" t="s">
        <v>11</v>
      </c>
    </row>
    <row r="5" spans="1:18" ht="12" customHeight="1" x14ac:dyDescent="0.2">
      <c r="A5" s="14" t="s">
        <v>12</v>
      </c>
      <c r="B5" s="15"/>
      <c r="C5" s="16"/>
      <c r="D5" s="16"/>
      <c r="E5" s="28"/>
      <c r="F5" s="31"/>
      <c r="G5" s="28"/>
      <c r="H5" s="31"/>
      <c r="I5" s="28"/>
      <c r="J5" s="31"/>
      <c r="K5" s="28"/>
      <c r="L5" s="85"/>
      <c r="M5" s="103"/>
      <c r="N5" s="103"/>
      <c r="O5" s="103"/>
      <c r="P5" s="103"/>
      <c r="Q5" s="104"/>
      <c r="R5" s="104"/>
    </row>
    <row r="6" spans="1:18" ht="58.5" customHeight="1" x14ac:dyDescent="0.15">
      <c r="A6" s="17" t="s">
        <v>13</v>
      </c>
      <c r="B6" s="18" t="s">
        <v>14</v>
      </c>
      <c r="C6" s="105">
        <v>1</v>
      </c>
      <c r="D6" s="105">
        <v>1</v>
      </c>
      <c r="E6" s="106">
        <v>1</v>
      </c>
      <c r="F6" s="107">
        <v>1</v>
      </c>
      <c r="G6" s="106">
        <v>1</v>
      </c>
      <c r="H6" s="107">
        <v>1</v>
      </c>
      <c r="I6" s="106">
        <v>1</v>
      </c>
      <c r="J6" s="107">
        <v>1</v>
      </c>
      <c r="K6" s="106">
        <v>1</v>
      </c>
      <c r="L6" s="86"/>
      <c r="M6" s="103"/>
      <c r="N6" s="103"/>
      <c r="O6" s="103"/>
      <c r="P6" s="103"/>
      <c r="Q6" s="104"/>
      <c r="R6" s="104"/>
    </row>
    <row r="7" spans="1:18" ht="19.5" customHeight="1" x14ac:dyDescent="0.15">
      <c r="A7" s="17" t="s">
        <v>15</v>
      </c>
      <c r="B7" s="18" t="s">
        <v>16</v>
      </c>
      <c r="C7" s="97">
        <v>173730</v>
      </c>
      <c r="D7" s="97">
        <v>177204</v>
      </c>
      <c r="E7" s="98">
        <v>334626</v>
      </c>
      <c r="F7" s="99">
        <v>337972</v>
      </c>
      <c r="G7" s="98">
        <v>341352</v>
      </c>
      <c r="H7" s="99">
        <v>344765</v>
      </c>
      <c r="I7" s="98">
        <f t="shared" ref="I7:K7" si="0">G7*102.5%</f>
        <v>349885.8</v>
      </c>
      <c r="J7" s="99">
        <v>351695</v>
      </c>
      <c r="K7" s="98">
        <f t="shared" si="0"/>
        <v>358632.94499999995</v>
      </c>
      <c r="L7" s="86"/>
      <c r="M7" s="103"/>
      <c r="N7" s="103"/>
      <c r="O7" s="103"/>
      <c r="P7" s="103"/>
      <c r="Q7" s="104"/>
      <c r="R7" s="104"/>
    </row>
    <row r="8" spans="1:18" ht="30" customHeight="1" x14ac:dyDescent="0.15">
      <c r="A8" s="29" t="s">
        <v>17</v>
      </c>
      <c r="B8" s="30" t="s">
        <v>18</v>
      </c>
      <c r="C8" s="108">
        <v>80</v>
      </c>
      <c r="D8" s="108">
        <v>82</v>
      </c>
      <c r="E8" s="109">
        <v>80</v>
      </c>
      <c r="F8" s="110">
        <v>80</v>
      </c>
      <c r="G8" s="109">
        <v>82</v>
      </c>
      <c r="H8" s="110">
        <v>81</v>
      </c>
      <c r="I8" s="109">
        <v>84</v>
      </c>
      <c r="J8" s="110">
        <v>82</v>
      </c>
      <c r="K8" s="109">
        <v>86</v>
      </c>
      <c r="L8" s="86"/>
      <c r="M8" s="103"/>
      <c r="N8" s="103"/>
      <c r="O8" s="103"/>
      <c r="P8" s="103"/>
      <c r="Q8" s="104"/>
      <c r="R8" s="104"/>
    </row>
    <row r="9" spans="1:18" ht="26.25" customHeight="1" x14ac:dyDescent="0.15">
      <c r="A9" s="32" t="s">
        <v>19</v>
      </c>
      <c r="B9" s="33" t="s">
        <v>14</v>
      </c>
      <c r="C9" s="34">
        <f t="shared" ref="C9:K9" si="1">C11+C29+C49+C50</f>
        <v>162</v>
      </c>
      <c r="D9" s="34">
        <f t="shared" si="1"/>
        <v>170</v>
      </c>
      <c r="E9" s="35">
        <f t="shared" si="1"/>
        <v>170</v>
      </c>
      <c r="F9" s="38">
        <f t="shared" si="1"/>
        <v>162</v>
      </c>
      <c r="G9" s="35">
        <f t="shared" si="1"/>
        <v>176</v>
      </c>
      <c r="H9" s="38">
        <f t="shared" si="1"/>
        <v>163</v>
      </c>
      <c r="I9" s="35">
        <f t="shared" si="1"/>
        <v>177</v>
      </c>
      <c r="J9" s="38">
        <f t="shared" si="1"/>
        <v>164</v>
      </c>
      <c r="K9" s="35">
        <f t="shared" si="1"/>
        <v>178</v>
      </c>
      <c r="L9" s="86"/>
      <c r="M9" s="103"/>
      <c r="N9" s="103"/>
      <c r="O9" s="103"/>
      <c r="P9" s="103"/>
      <c r="Q9" s="104"/>
      <c r="R9" s="104"/>
    </row>
    <row r="10" spans="1:18" ht="18" customHeight="1" x14ac:dyDescent="0.15">
      <c r="A10" s="17" t="s">
        <v>20</v>
      </c>
      <c r="B10" s="18"/>
      <c r="C10" s="19"/>
      <c r="D10" s="19"/>
      <c r="E10" s="36"/>
      <c r="F10" s="39"/>
      <c r="G10" s="36"/>
      <c r="H10" s="39"/>
      <c r="I10" s="36"/>
      <c r="J10" s="39"/>
      <c r="K10" s="36"/>
      <c r="L10" s="86"/>
      <c r="M10" s="103"/>
      <c r="N10" s="103"/>
      <c r="O10" s="103"/>
      <c r="P10" s="103"/>
      <c r="Q10" s="104"/>
      <c r="R10" s="104"/>
    </row>
    <row r="11" spans="1:18" s="6" customFormat="1" ht="42.75" customHeight="1" x14ac:dyDescent="0.2">
      <c r="A11" s="20" t="s">
        <v>21</v>
      </c>
      <c r="B11" s="18" t="s">
        <v>22</v>
      </c>
      <c r="C11" s="19">
        <f t="shared" ref="C11:K64" si="2">SUM(C13:C14,C22:C28)</f>
        <v>29</v>
      </c>
      <c r="D11" s="19">
        <f t="shared" si="2"/>
        <v>29</v>
      </c>
      <c r="E11" s="36">
        <f t="shared" si="2"/>
        <v>29</v>
      </c>
      <c r="F11" s="39">
        <f t="shared" si="2"/>
        <v>26</v>
      </c>
      <c r="G11" s="36">
        <f t="shared" si="2"/>
        <v>31</v>
      </c>
      <c r="H11" s="39">
        <f t="shared" si="2"/>
        <v>27</v>
      </c>
      <c r="I11" s="36">
        <f t="shared" si="2"/>
        <v>32</v>
      </c>
      <c r="J11" s="39">
        <f t="shared" si="2"/>
        <v>28</v>
      </c>
      <c r="K11" s="36">
        <f t="shared" si="2"/>
        <v>33</v>
      </c>
      <c r="L11" s="86"/>
    </row>
    <row r="12" spans="1:18" ht="19.5" customHeight="1" x14ac:dyDescent="0.15">
      <c r="A12" s="17" t="s">
        <v>23</v>
      </c>
      <c r="B12" s="18"/>
      <c r="C12" s="19"/>
      <c r="D12" s="19"/>
      <c r="E12" s="36"/>
      <c r="F12" s="39"/>
      <c r="G12" s="36"/>
      <c r="H12" s="39"/>
      <c r="I12" s="36"/>
      <c r="J12" s="39"/>
      <c r="K12" s="36"/>
      <c r="L12" s="87"/>
      <c r="M12" s="103"/>
      <c r="N12" s="103"/>
      <c r="O12" s="103"/>
      <c r="P12" s="103"/>
      <c r="Q12" s="104"/>
      <c r="R12" s="104"/>
    </row>
    <row r="13" spans="1:18" ht="19.5" customHeight="1" x14ac:dyDescent="0.15">
      <c r="A13" s="17" t="s">
        <v>24</v>
      </c>
      <c r="B13" s="18" t="s">
        <v>22</v>
      </c>
      <c r="C13" s="105">
        <v>8</v>
      </c>
      <c r="D13" s="105">
        <v>8</v>
      </c>
      <c r="E13" s="106">
        <v>8</v>
      </c>
      <c r="F13" s="107">
        <v>8</v>
      </c>
      <c r="G13" s="106">
        <v>9</v>
      </c>
      <c r="H13" s="107">
        <v>8</v>
      </c>
      <c r="I13" s="106">
        <v>9</v>
      </c>
      <c r="J13" s="107">
        <v>8</v>
      </c>
      <c r="K13" s="106">
        <v>9</v>
      </c>
      <c r="L13" s="88"/>
      <c r="M13" s="103"/>
      <c r="N13" s="103"/>
      <c r="O13" s="103"/>
      <c r="P13" s="103"/>
      <c r="Q13" s="104"/>
      <c r="R13" s="104"/>
    </row>
    <row r="14" spans="1:18" ht="19.5" customHeight="1" x14ac:dyDescent="0.15">
      <c r="A14" s="17" t="s">
        <v>25</v>
      </c>
      <c r="B14" s="18" t="s">
        <v>22</v>
      </c>
      <c r="C14" s="105">
        <f t="shared" ref="C14:E14" si="3">C15+C19+C20</f>
        <v>10</v>
      </c>
      <c r="D14" s="105">
        <f t="shared" si="3"/>
        <v>10</v>
      </c>
      <c r="E14" s="105">
        <f t="shared" si="3"/>
        <v>10</v>
      </c>
      <c r="F14" s="105">
        <v>9</v>
      </c>
      <c r="G14" s="105">
        <v>11</v>
      </c>
      <c r="H14" s="105">
        <v>10</v>
      </c>
      <c r="I14" s="105">
        <v>12</v>
      </c>
      <c r="J14" s="105">
        <v>11</v>
      </c>
      <c r="K14" s="105">
        <v>13</v>
      </c>
      <c r="L14" s="86"/>
      <c r="M14" s="103"/>
      <c r="N14" s="103"/>
      <c r="O14" s="103"/>
      <c r="P14" s="103"/>
      <c r="Q14" s="104"/>
      <c r="R14" s="104"/>
    </row>
    <row r="15" spans="1:18" ht="21.75" customHeight="1" x14ac:dyDescent="0.15">
      <c r="A15" s="17" t="s">
        <v>26</v>
      </c>
      <c r="B15" s="18" t="s">
        <v>22</v>
      </c>
      <c r="C15" s="105">
        <v>1</v>
      </c>
      <c r="D15" s="105">
        <v>1</v>
      </c>
      <c r="E15" s="106">
        <v>1</v>
      </c>
      <c r="F15" s="107">
        <v>1</v>
      </c>
      <c r="G15" s="106">
        <v>1</v>
      </c>
      <c r="H15" s="107">
        <v>1</v>
      </c>
      <c r="I15" s="106">
        <v>1</v>
      </c>
      <c r="J15" s="107">
        <v>1</v>
      </c>
      <c r="K15" s="106">
        <v>1</v>
      </c>
      <c r="L15" s="86"/>
      <c r="M15" s="103"/>
      <c r="N15" s="103"/>
      <c r="O15" s="103"/>
      <c r="P15" s="103"/>
      <c r="Q15" s="104"/>
      <c r="R15" s="104"/>
    </row>
    <row r="16" spans="1:18" ht="17.25" customHeight="1" x14ac:dyDescent="0.15">
      <c r="A16" s="17" t="s">
        <v>27</v>
      </c>
      <c r="B16" s="18" t="s">
        <v>22</v>
      </c>
      <c r="C16" s="105"/>
      <c r="D16" s="105"/>
      <c r="E16" s="106"/>
      <c r="F16" s="107"/>
      <c r="G16" s="106"/>
      <c r="H16" s="107"/>
      <c r="I16" s="106"/>
      <c r="J16" s="107"/>
      <c r="K16" s="106"/>
      <c r="L16" s="86"/>
      <c r="M16" s="103"/>
      <c r="N16" s="103"/>
      <c r="O16" s="103"/>
      <c r="P16" s="103"/>
      <c r="Q16" s="104"/>
      <c r="R16" s="104"/>
    </row>
    <row r="17" spans="1:18" ht="17.25" customHeight="1" x14ac:dyDescent="0.15">
      <c r="A17" s="17" t="s">
        <v>28</v>
      </c>
      <c r="B17" s="18" t="s">
        <v>22</v>
      </c>
      <c r="C17" s="105"/>
      <c r="D17" s="105"/>
      <c r="E17" s="106"/>
      <c r="F17" s="107"/>
      <c r="G17" s="106"/>
      <c r="H17" s="107"/>
      <c r="I17" s="106"/>
      <c r="J17" s="107"/>
      <c r="K17" s="106"/>
      <c r="L17" s="86"/>
      <c r="M17" s="103"/>
      <c r="N17" s="103"/>
      <c r="O17" s="103"/>
      <c r="P17" s="103"/>
      <c r="Q17" s="104"/>
      <c r="R17" s="104"/>
    </row>
    <row r="18" spans="1:18" ht="17.25" customHeight="1" x14ac:dyDescent="0.15">
      <c r="A18" s="17" t="s">
        <v>29</v>
      </c>
      <c r="B18" s="18" t="s">
        <v>22</v>
      </c>
      <c r="C18" s="105"/>
      <c r="D18" s="105"/>
      <c r="E18" s="106"/>
      <c r="F18" s="107"/>
      <c r="G18" s="106"/>
      <c r="H18" s="107"/>
      <c r="I18" s="106"/>
      <c r="J18" s="107"/>
      <c r="K18" s="106"/>
      <c r="L18" s="86"/>
      <c r="M18" s="103"/>
      <c r="N18" s="103"/>
      <c r="O18" s="103"/>
      <c r="P18" s="103"/>
      <c r="Q18" s="104"/>
      <c r="R18" s="104"/>
    </row>
    <row r="19" spans="1:18" ht="47.25" customHeight="1" x14ac:dyDescent="0.15">
      <c r="A19" s="17" t="s">
        <v>30</v>
      </c>
      <c r="B19" s="18" t="s">
        <v>22</v>
      </c>
      <c r="C19" s="105">
        <v>3</v>
      </c>
      <c r="D19" s="105">
        <v>3</v>
      </c>
      <c r="E19" s="106">
        <v>3</v>
      </c>
      <c r="F19" s="107">
        <v>3</v>
      </c>
      <c r="G19" s="106">
        <v>4</v>
      </c>
      <c r="H19" s="107">
        <v>4</v>
      </c>
      <c r="I19" s="106">
        <v>5</v>
      </c>
      <c r="J19" s="107">
        <v>5</v>
      </c>
      <c r="K19" s="106">
        <v>6</v>
      </c>
      <c r="L19" s="86"/>
      <c r="M19" s="103"/>
      <c r="N19" s="103"/>
      <c r="O19" s="103"/>
      <c r="P19" s="103"/>
      <c r="Q19" s="104"/>
      <c r="R19" s="104"/>
    </row>
    <row r="20" spans="1:18" ht="21" customHeight="1" x14ac:dyDescent="0.15">
      <c r="A20" s="17" t="s">
        <v>31</v>
      </c>
      <c r="B20" s="18" t="s">
        <v>22</v>
      </c>
      <c r="C20" s="105">
        <v>6</v>
      </c>
      <c r="D20" s="105">
        <v>6</v>
      </c>
      <c r="E20" s="106">
        <v>6</v>
      </c>
      <c r="F20" s="107">
        <v>5</v>
      </c>
      <c r="G20" s="106">
        <v>6</v>
      </c>
      <c r="H20" s="107">
        <v>5</v>
      </c>
      <c r="I20" s="106">
        <v>6</v>
      </c>
      <c r="J20" s="107">
        <v>5</v>
      </c>
      <c r="K20" s="106">
        <v>6</v>
      </c>
      <c r="L20" s="86"/>
      <c r="M20" s="103"/>
      <c r="N20" s="103"/>
      <c r="O20" s="103"/>
      <c r="P20" s="103"/>
      <c r="Q20" s="104"/>
      <c r="R20" s="104"/>
    </row>
    <row r="21" spans="1:18" ht="21" customHeight="1" x14ac:dyDescent="0.15">
      <c r="A21" s="17" t="s">
        <v>32</v>
      </c>
      <c r="B21" s="18" t="s">
        <v>22</v>
      </c>
      <c r="C21" s="105"/>
      <c r="D21" s="105"/>
      <c r="E21" s="106"/>
      <c r="F21" s="107"/>
      <c r="G21" s="106"/>
      <c r="H21" s="107"/>
      <c r="I21" s="106"/>
      <c r="J21" s="107"/>
      <c r="K21" s="106"/>
      <c r="L21" s="86"/>
      <c r="M21" s="103"/>
      <c r="N21" s="103"/>
      <c r="O21" s="103"/>
      <c r="P21" s="103"/>
      <c r="Q21" s="104"/>
      <c r="R21" s="104"/>
    </row>
    <row r="22" spans="1:18" ht="17.25" customHeight="1" x14ac:dyDescent="0.15">
      <c r="A22" s="17" t="s">
        <v>33</v>
      </c>
      <c r="B22" s="18" t="s">
        <v>22</v>
      </c>
      <c r="C22" s="105"/>
      <c r="D22" s="105"/>
      <c r="E22" s="106"/>
      <c r="F22" s="107"/>
      <c r="G22" s="106"/>
      <c r="H22" s="107"/>
      <c r="I22" s="106"/>
      <c r="J22" s="107"/>
      <c r="K22" s="106"/>
      <c r="L22" s="86"/>
      <c r="M22" s="103"/>
      <c r="N22" s="103"/>
      <c r="O22" s="103"/>
      <c r="P22" s="103"/>
      <c r="Q22" s="104"/>
      <c r="R22" s="104"/>
    </row>
    <row r="23" spans="1:18" ht="26.25" customHeight="1" x14ac:dyDescent="0.15">
      <c r="A23" s="17" t="s">
        <v>34</v>
      </c>
      <c r="B23" s="18" t="s">
        <v>22</v>
      </c>
      <c r="C23" s="105">
        <v>5</v>
      </c>
      <c r="D23" s="105">
        <v>5</v>
      </c>
      <c r="E23" s="106">
        <v>5</v>
      </c>
      <c r="F23" s="107">
        <v>4</v>
      </c>
      <c r="G23" s="106">
        <v>5</v>
      </c>
      <c r="H23" s="107">
        <v>4</v>
      </c>
      <c r="I23" s="106">
        <v>5</v>
      </c>
      <c r="J23" s="107">
        <v>4</v>
      </c>
      <c r="K23" s="106">
        <v>5</v>
      </c>
      <c r="L23" s="86"/>
      <c r="M23" s="103"/>
      <c r="N23" s="103"/>
      <c r="O23" s="103"/>
      <c r="P23" s="103"/>
      <c r="Q23" s="104"/>
      <c r="R23" s="104"/>
    </row>
    <row r="24" spans="1:18" ht="26.25" customHeight="1" x14ac:dyDescent="0.15">
      <c r="A24" s="17" t="s">
        <v>35</v>
      </c>
      <c r="B24" s="18" t="s">
        <v>22</v>
      </c>
      <c r="C24" s="105">
        <v>1</v>
      </c>
      <c r="D24" s="105">
        <v>1</v>
      </c>
      <c r="E24" s="106">
        <v>1</v>
      </c>
      <c r="F24" s="107">
        <v>1</v>
      </c>
      <c r="G24" s="106">
        <v>1</v>
      </c>
      <c r="H24" s="107">
        <v>1</v>
      </c>
      <c r="I24" s="106">
        <v>1</v>
      </c>
      <c r="J24" s="107">
        <v>1</v>
      </c>
      <c r="K24" s="106">
        <v>1</v>
      </c>
      <c r="L24" s="86"/>
      <c r="M24" s="103"/>
      <c r="N24" s="103"/>
      <c r="O24" s="103"/>
      <c r="P24" s="103"/>
      <c r="Q24" s="104"/>
      <c r="R24" s="104"/>
    </row>
    <row r="25" spans="1:18" ht="26.25" customHeight="1" x14ac:dyDescent="0.15">
      <c r="A25" s="17" t="s">
        <v>36</v>
      </c>
      <c r="B25" s="18" t="s">
        <v>22</v>
      </c>
      <c r="C25" s="105"/>
      <c r="D25" s="105"/>
      <c r="E25" s="106"/>
      <c r="F25" s="107"/>
      <c r="G25" s="106"/>
      <c r="H25" s="107"/>
      <c r="I25" s="106"/>
      <c r="J25" s="107"/>
      <c r="K25" s="106"/>
      <c r="L25" s="86"/>
      <c r="M25" s="103"/>
      <c r="N25" s="103"/>
      <c r="O25" s="103"/>
      <c r="P25" s="103"/>
      <c r="Q25" s="104"/>
      <c r="R25" s="104"/>
    </row>
    <row r="26" spans="1:18" ht="22.5" customHeight="1" x14ac:dyDescent="0.15">
      <c r="A26" s="17" t="s">
        <v>37</v>
      </c>
      <c r="B26" s="18" t="s">
        <v>22</v>
      </c>
      <c r="C26" s="105"/>
      <c r="D26" s="105"/>
      <c r="E26" s="106"/>
      <c r="F26" s="107"/>
      <c r="G26" s="106"/>
      <c r="H26" s="107"/>
      <c r="I26" s="106"/>
      <c r="J26" s="107"/>
      <c r="K26" s="106"/>
      <c r="L26" s="86"/>
      <c r="M26" s="103"/>
      <c r="N26" s="103"/>
      <c r="O26" s="103"/>
      <c r="P26" s="103"/>
      <c r="Q26" s="104"/>
      <c r="R26" s="104"/>
    </row>
    <row r="27" spans="1:18" ht="22.5" customHeight="1" x14ac:dyDescent="0.15">
      <c r="A27" s="17" t="s">
        <v>38</v>
      </c>
      <c r="B27" s="18" t="s">
        <v>22</v>
      </c>
      <c r="C27" s="105"/>
      <c r="D27" s="105"/>
      <c r="E27" s="106"/>
      <c r="F27" s="107"/>
      <c r="G27" s="106"/>
      <c r="H27" s="107"/>
      <c r="I27" s="106"/>
      <c r="J27" s="107"/>
      <c r="K27" s="106"/>
      <c r="L27" s="86"/>
      <c r="M27" s="103"/>
      <c r="N27" s="103"/>
      <c r="O27" s="103"/>
      <c r="P27" s="103"/>
      <c r="Q27" s="104"/>
      <c r="R27" s="104"/>
    </row>
    <row r="28" spans="1:18" ht="17.25" customHeight="1" x14ac:dyDescent="0.15">
      <c r="A28" s="17" t="s">
        <v>39</v>
      </c>
      <c r="B28" s="18" t="s">
        <v>22</v>
      </c>
      <c r="C28" s="105">
        <v>5</v>
      </c>
      <c r="D28" s="105">
        <v>5</v>
      </c>
      <c r="E28" s="106">
        <v>5</v>
      </c>
      <c r="F28" s="107">
        <v>4</v>
      </c>
      <c r="G28" s="106">
        <v>5</v>
      </c>
      <c r="H28" s="107">
        <v>4</v>
      </c>
      <c r="I28" s="106">
        <v>5</v>
      </c>
      <c r="J28" s="107">
        <v>4</v>
      </c>
      <c r="K28" s="106">
        <v>5</v>
      </c>
      <c r="L28" s="86"/>
      <c r="M28" s="103"/>
      <c r="N28" s="103"/>
      <c r="O28" s="103"/>
      <c r="P28" s="103"/>
      <c r="Q28" s="104"/>
      <c r="R28" s="104"/>
    </row>
    <row r="29" spans="1:18" s="6" customFormat="1" ht="25.5" customHeight="1" x14ac:dyDescent="0.2">
      <c r="A29" s="20" t="s">
        <v>40</v>
      </c>
      <c r="B29" s="18" t="s">
        <v>22</v>
      </c>
      <c r="C29" s="19">
        <f t="shared" ref="C29:K82" si="4">SUM(C33:C34,C42:C48)</f>
        <v>129</v>
      </c>
      <c r="D29" s="19">
        <f t="shared" si="4"/>
        <v>137</v>
      </c>
      <c r="E29" s="36">
        <f t="shared" si="4"/>
        <v>137</v>
      </c>
      <c r="F29" s="39">
        <f t="shared" si="4"/>
        <v>132</v>
      </c>
      <c r="G29" s="36">
        <f t="shared" si="4"/>
        <v>140</v>
      </c>
      <c r="H29" s="39">
        <f t="shared" si="4"/>
        <v>132</v>
      </c>
      <c r="I29" s="36">
        <f t="shared" si="4"/>
        <v>140</v>
      </c>
      <c r="J29" s="39">
        <f t="shared" si="4"/>
        <v>132</v>
      </c>
      <c r="K29" s="36">
        <f t="shared" si="4"/>
        <v>140</v>
      </c>
      <c r="L29" s="86"/>
    </row>
    <row r="30" spans="1:18" s="6" customFormat="1" ht="16.5" customHeight="1" x14ac:dyDescent="0.2">
      <c r="A30" s="20" t="s">
        <v>41</v>
      </c>
      <c r="B30" s="18"/>
      <c r="C30" s="19"/>
      <c r="D30" s="19"/>
      <c r="E30" s="36"/>
      <c r="F30" s="39"/>
      <c r="G30" s="36"/>
      <c r="H30" s="39"/>
      <c r="I30" s="36"/>
      <c r="J30" s="39"/>
      <c r="K30" s="36"/>
      <c r="L30" s="86"/>
    </row>
    <row r="31" spans="1:18" s="6" customFormat="1" ht="30" customHeight="1" x14ac:dyDescent="0.2">
      <c r="A31" s="21" t="s">
        <v>42</v>
      </c>
      <c r="B31" s="18" t="s">
        <v>22</v>
      </c>
      <c r="C31" s="105"/>
      <c r="D31" s="105"/>
      <c r="E31" s="106"/>
      <c r="F31" s="107"/>
      <c r="G31" s="106"/>
      <c r="H31" s="107"/>
      <c r="I31" s="106"/>
      <c r="J31" s="107"/>
      <c r="K31" s="106"/>
      <c r="L31" s="86"/>
    </row>
    <row r="32" spans="1:18" ht="19.5" customHeight="1" x14ac:dyDescent="0.15">
      <c r="A32" s="17" t="s">
        <v>23</v>
      </c>
      <c r="B32" s="18"/>
      <c r="C32" s="19"/>
      <c r="D32" s="19"/>
      <c r="E32" s="36"/>
      <c r="F32" s="39"/>
      <c r="G32" s="36"/>
      <c r="H32" s="39"/>
      <c r="I32" s="36"/>
      <c r="J32" s="39"/>
      <c r="K32" s="36"/>
      <c r="L32" s="87"/>
      <c r="M32" s="103"/>
      <c r="N32" s="103"/>
      <c r="O32" s="103"/>
      <c r="P32" s="103"/>
      <c r="Q32" s="104"/>
      <c r="R32" s="104"/>
    </row>
    <row r="33" spans="1:18" ht="23.25" customHeight="1" x14ac:dyDescent="0.15">
      <c r="A33" s="17" t="s">
        <v>24</v>
      </c>
      <c r="B33" s="18" t="s">
        <v>22</v>
      </c>
      <c r="C33" s="105">
        <v>17</v>
      </c>
      <c r="D33" s="105">
        <v>18</v>
      </c>
      <c r="E33" s="106">
        <v>18</v>
      </c>
      <c r="F33" s="107">
        <v>17</v>
      </c>
      <c r="G33" s="106">
        <v>18</v>
      </c>
      <c r="H33" s="107">
        <v>17</v>
      </c>
      <c r="I33" s="106">
        <v>18</v>
      </c>
      <c r="J33" s="107">
        <v>17</v>
      </c>
      <c r="K33" s="106">
        <v>18</v>
      </c>
      <c r="L33" s="86"/>
      <c r="M33" s="103"/>
      <c r="N33" s="103"/>
      <c r="O33" s="103"/>
      <c r="P33" s="103"/>
      <c r="Q33" s="104"/>
      <c r="R33" s="104"/>
    </row>
    <row r="34" spans="1:18" ht="19.5" customHeight="1" x14ac:dyDescent="0.15">
      <c r="A34" s="17" t="s">
        <v>25</v>
      </c>
      <c r="B34" s="18" t="s">
        <v>22</v>
      </c>
      <c r="C34" s="105">
        <v>19</v>
      </c>
      <c r="D34" s="105">
        <v>21</v>
      </c>
      <c r="E34" s="106">
        <v>21</v>
      </c>
      <c r="F34" s="107">
        <v>21</v>
      </c>
      <c r="G34" s="106">
        <v>22</v>
      </c>
      <c r="H34" s="107">
        <v>21</v>
      </c>
      <c r="I34" s="106">
        <v>22</v>
      </c>
      <c r="J34" s="107">
        <v>21</v>
      </c>
      <c r="K34" s="106">
        <v>22</v>
      </c>
      <c r="L34" s="86"/>
      <c r="M34" s="103"/>
      <c r="N34" s="103"/>
      <c r="O34" s="103"/>
      <c r="P34" s="103"/>
      <c r="Q34" s="104"/>
      <c r="R34" s="104"/>
    </row>
    <row r="35" spans="1:18" ht="24" customHeight="1" x14ac:dyDescent="0.15">
      <c r="A35" s="17" t="s">
        <v>26</v>
      </c>
      <c r="B35" s="18" t="s">
        <v>22</v>
      </c>
      <c r="C35" s="105"/>
      <c r="D35" s="105"/>
      <c r="E35" s="106"/>
      <c r="F35" s="107"/>
      <c r="G35" s="106"/>
      <c r="H35" s="107"/>
      <c r="I35" s="106"/>
      <c r="J35" s="107"/>
      <c r="K35" s="106"/>
      <c r="L35" s="86"/>
      <c r="M35" s="103"/>
      <c r="N35" s="103"/>
      <c r="O35" s="103"/>
      <c r="P35" s="103"/>
      <c r="Q35" s="104"/>
      <c r="R35" s="104"/>
    </row>
    <row r="36" spans="1:18" ht="17.25" customHeight="1" x14ac:dyDescent="0.15">
      <c r="A36" s="17" t="s">
        <v>43</v>
      </c>
      <c r="B36" s="18" t="s">
        <v>22</v>
      </c>
      <c r="C36" s="105"/>
      <c r="D36" s="105"/>
      <c r="E36" s="106"/>
      <c r="F36" s="107"/>
      <c r="G36" s="106"/>
      <c r="H36" s="107"/>
      <c r="I36" s="106"/>
      <c r="J36" s="107"/>
      <c r="K36" s="106"/>
      <c r="L36" s="86"/>
      <c r="M36" s="103"/>
      <c r="N36" s="103"/>
      <c r="O36" s="103"/>
      <c r="P36" s="103"/>
      <c r="Q36" s="104"/>
      <c r="R36" s="104"/>
    </row>
    <row r="37" spans="1:18" ht="17.25" customHeight="1" x14ac:dyDescent="0.15">
      <c r="A37" s="17" t="s">
        <v>44</v>
      </c>
      <c r="B37" s="18" t="s">
        <v>22</v>
      </c>
      <c r="C37" s="105"/>
      <c r="D37" s="105"/>
      <c r="E37" s="106"/>
      <c r="F37" s="107"/>
      <c r="G37" s="106"/>
      <c r="H37" s="107"/>
      <c r="I37" s="106"/>
      <c r="J37" s="107"/>
      <c r="K37" s="106"/>
      <c r="L37" s="86"/>
      <c r="M37" s="103"/>
      <c r="N37" s="103"/>
      <c r="O37" s="103"/>
      <c r="P37" s="103"/>
      <c r="Q37" s="104"/>
      <c r="R37" s="104"/>
    </row>
    <row r="38" spans="1:18" ht="17.25" customHeight="1" x14ac:dyDescent="0.15">
      <c r="A38" s="17" t="s">
        <v>45</v>
      </c>
      <c r="B38" s="18" t="s">
        <v>22</v>
      </c>
      <c r="C38" s="105"/>
      <c r="D38" s="105"/>
      <c r="E38" s="106"/>
      <c r="F38" s="107"/>
      <c r="G38" s="106"/>
      <c r="H38" s="107"/>
      <c r="I38" s="106"/>
      <c r="J38" s="107"/>
      <c r="K38" s="106"/>
      <c r="L38" s="86"/>
      <c r="M38" s="103"/>
      <c r="N38" s="103"/>
      <c r="O38" s="103"/>
      <c r="P38" s="103"/>
      <c r="Q38" s="104"/>
      <c r="R38" s="104"/>
    </row>
    <row r="39" spans="1:18" ht="45" customHeight="1" x14ac:dyDescent="0.15">
      <c r="A39" s="17" t="s">
        <v>30</v>
      </c>
      <c r="B39" s="18" t="s">
        <v>22</v>
      </c>
      <c r="C39" s="105">
        <v>19</v>
      </c>
      <c r="D39" s="105">
        <v>21</v>
      </c>
      <c r="E39" s="106">
        <v>21</v>
      </c>
      <c r="F39" s="107">
        <v>21</v>
      </c>
      <c r="G39" s="106">
        <v>22</v>
      </c>
      <c r="H39" s="107">
        <v>21</v>
      </c>
      <c r="I39" s="106">
        <v>22</v>
      </c>
      <c r="J39" s="107">
        <v>21</v>
      </c>
      <c r="K39" s="106">
        <v>22</v>
      </c>
      <c r="L39" s="86"/>
      <c r="M39" s="103"/>
      <c r="N39" s="103"/>
      <c r="O39" s="103"/>
      <c r="P39" s="103"/>
      <c r="Q39" s="104"/>
      <c r="R39" s="104"/>
    </row>
    <row r="40" spans="1:18" ht="26.25" customHeight="1" x14ac:dyDescent="0.15">
      <c r="A40" s="17" t="s">
        <v>46</v>
      </c>
      <c r="B40" s="18" t="s">
        <v>22</v>
      </c>
      <c r="C40" s="105"/>
      <c r="D40" s="105"/>
      <c r="E40" s="106"/>
      <c r="F40" s="107"/>
      <c r="G40" s="106"/>
      <c r="H40" s="107"/>
      <c r="I40" s="106"/>
      <c r="J40" s="107"/>
      <c r="K40" s="106"/>
      <c r="L40" s="86"/>
      <c r="M40" s="103"/>
      <c r="N40" s="103"/>
      <c r="O40" s="103"/>
      <c r="P40" s="103"/>
      <c r="Q40" s="104"/>
      <c r="R40" s="104"/>
    </row>
    <row r="41" spans="1:18" ht="18" customHeight="1" x14ac:dyDescent="0.15">
      <c r="A41" s="17" t="s">
        <v>32</v>
      </c>
      <c r="B41" s="18" t="s">
        <v>22</v>
      </c>
      <c r="C41" s="105"/>
      <c r="D41" s="105"/>
      <c r="E41" s="106"/>
      <c r="F41" s="107"/>
      <c r="G41" s="106"/>
      <c r="H41" s="107"/>
      <c r="I41" s="106"/>
      <c r="J41" s="107"/>
      <c r="K41" s="106"/>
      <c r="L41" s="86"/>
      <c r="M41" s="103"/>
      <c r="N41" s="103"/>
      <c r="O41" s="103"/>
      <c r="P41" s="103"/>
      <c r="Q41" s="104"/>
      <c r="R41" s="104"/>
    </row>
    <row r="42" spans="1:18" ht="17.25" customHeight="1" x14ac:dyDescent="0.15">
      <c r="A42" s="17" t="s">
        <v>33</v>
      </c>
      <c r="B42" s="18" t="s">
        <v>22</v>
      </c>
      <c r="C42" s="105">
        <v>8</v>
      </c>
      <c r="D42" s="105">
        <v>8</v>
      </c>
      <c r="E42" s="106">
        <v>8</v>
      </c>
      <c r="F42" s="107">
        <v>7</v>
      </c>
      <c r="G42" s="106">
        <v>8</v>
      </c>
      <c r="H42" s="107">
        <v>7</v>
      </c>
      <c r="I42" s="106">
        <v>8</v>
      </c>
      <c r="J42" s="107">
        <v>7</v>
      </c>
      <c r="K42" s="106">
        <v>8</v>
      </c>
      <c r="L42" s="86"/>
      <c r="M42" s="103"/>
      <c r="N42" s="103"/>
      <c r="O42" s="103"/>
      <c r="P42" s="103"/>
      <c r="Q42" s="104"/>
      <c r="R42" s="104"/>
    </row>
    <row r="43" spans="1:18" ht="23.25" customHeight="1" x14ac:dyDescent="0.15">
      <c r="A43" s="17" t="s">
        <v>34</v>
      </c>
      <c r="B43" s="18" t="s">
        <v>22</v>
      </c>
      <c r="C43" s="105">
        <v>44</v>
      </c>
      <c r="D43" s="105">
        <v>46</v>
      </c>
      <c r="E43" s="106">
        <v>46</v>
      </c>
      <c r="F43" s="107">
        <v>46</v>
      </c>
      <c r="G43" s="106">
        <v>47</v>
      </c>
      <c r="H43" s="107">
        <v>46</v>
      </c>
      <c r="I43" s="106">
        <v>47</v>
      </c>
      <c r="J43" s="107">
        <v>46</v>
      </c>
      <c r="K43" s="106">
        <v>47</v>
      </c>
      <c r="L43" s="86"/>
      <c r="M43" s="103"/>
      <c r="N43" s="103"/>
      <c r="O43" s="103"/>
      <c r="P43" s="103"/>
      <c r="Q43" s="104"/>
      <c r="R43" s="104"/>
    </row>
    <row r="44" spans="1:18" ht="17.25" customHeight="1" x14ac:dyDescent="0.15">
      <c r="A44" s="17" t="s">
        <v>35</v>
      </c>
      <c r="B44" s="18" t="s">
        <v>22</v>
      </c>
      <c r="C44" s="105">
        <v>28</v>
      </c>
      <c r="D44" s="105">
        <v>28</v>
      </c>
      <c r="E44" s="106">
        <v>28</v>
      </c>
      <c r="F44" s="107">
        <v>28</v>
      </c>
      <c r="G44" s="106">
        <v>29</v>
      </c>
      <c r="H44" s="107">
        <v>28</v>
      </c>
      <c r="I44" s="106">
        <v>29</v>
      </c>
      <c r="J44" s="107">
        <v>28</v>
      </c>
      <c r="K44" s="106">
        <v>29</v>
      </c>
      <c r="L44" s="86"/>
      <c r="M44" s="103"/>
      <c r="N44" s="103"/>
      <c r="O44" s="103"/>
      <c r="P44" s="103"/>
      <c r="Q44" s="104"/>
      <c r="R44" s="104"/>
    </row>
    <row r="45" spans="1:18" ht="23.25" customHeight="1" x14ac:dyDescent="0.15">
      <c r="A45" s="17" t="s">
        <v>36</v>
      </c>
      <c r="B45" s="18" t="s">
        <v>22</v>
      </c>
      <c r="C45" s="105">
        <v>3</v>
      </c>
      <c r="D45" s="105">
        <v>3</v>
      </c>
      <c r="E45" s="106">
        <v>3</v>
      </c>
      <c r="F45" s="107">
        <v>2</v>
      </c>
      <c r="G45" s="106">
        <v>3</v>
      </c>
      <c r="H45" s="107">
        <v>2</v>
      </c>
      <c r="I45" s="106">
        <v>3</v>
      </c>
      <c r="J45" s="107">
        <v>2</v>
      </c>
      <c r="K45" s="106">
        <v>3</v>
      </c>
      <c r="L45" s="86"/>
      <c r="M45" s="103"/>
      <c r="N45" s="103"/>
      <c r="O45" s="103"/>
      <c r="P45" s="103"/>
      <c r="Q45" s="104"/>
      <c r="R45" s="104"/>
    </row>
    <row r="46" spans="1:18" ht="21.75" customHeight="1" x14ac:dyDescent="0.15">
      <c r="A46" s="17" t="s">
        <v>47</v>
      </c>
      <c r="B46" s="18" t="s">
        <v>22</v>
      </c>
      <c r="C46" s="105">
        <v>1</v>
      </c>
      <c r="D46" s="105">
        <v>1</v>
      </c>
      <c r="E46" s="106">
        <v>1</v>
      </c>
      <c r="F46" s="107">
        <v>1</v>
      </c>
      <c r="G46" s="106">
        <v>1</v>
      </c>
      <c r="H46" s="107">
        <v>1</v>
      </c>
      <c r="I46" s="106">
        <v>1</v>
      </c>
      <c r="J46" s="107">
        <v>1</v>
      </c>
      <c r="K46" s="106">
        <v>1</v>
      </c>
      <c r="L46" s="86"/>
      <c r="M46" s="103"/>
      <c r="N46" s="103"/>
      <c r="O46" s="103"/>
      <c r="P46" s="103"/>
      <c r="Q46" s="104"/>
      <c r="R46" s="104"/>
    </row>
    <row r="47" spans="1:18" ht="21.75" customHeight="1" x14ac:dyDescent="0.15">
      <c r="A47" s="17" t="s">
        <v>38</v>
      </c>
      <c r="B47" s="18" t="s">
        <v>22</v>
      </c>
      <c r="C47" s="105">
        <v>1</v>
      </c>
      <c r="D47" s="105">
        <v>2</v>
      </c>
      <c r="E47" s="106">
        <v>2</v>
      </c>
      <c r="F47" s="107">
        <v>1</v>
      </c>
      <c r="G47" s="106">
        <v>2</v>
      </c>
      <c r="H47" s="107">
        <v>1</v>
      </c>
      <c r="I47" s="106">
        <v>2</v>
      </c>
      <c r="J47" s="107">
        <v>1</v>
      </c>
      <c r="K47" s="106">
        <v>2</v>
      </c>
      <c r="L47" s="86"/>
      <c r="M47" s="103"/>
      <c r="N47" s="103"/>
      <c r="O47" s="103"/>
      <c r="P47" s="103"/>
      <c r="Q47" s="104"/>
      <c r="R47" s="104"/>
    </row>
    <row r="48" spans="1:18" ht="17.25" customHeight="1" x14ac:dyDescent="0.2">
      <c r="A48" s="17" t="s">
        <v>39</v>
      </c>
      <c r="B48" s="18" t="s">
        <v>22</v>
      </c>
      <c r="C48" s="105">
        <v>8</v>
      </c>
      <c r="D48" s="105">
        <v>10</v>
      </c>
      <c r="E48" s="106">
        <v>10</v>
      </c>
      <c r="F48" s="107">
        <v>9</v>
      </c>
      <c r="G48" s="106">
        <v>10</v>
      </c>
      <c r="H48" s="107">
        <v>9</v>
      </c>
      <c r="I48" s="106">
        <v>10</v>
      </c>
      <c r="J48" s="107">
        <v>9</v>
      </c>
      <c r="K48" s="106">
        <v>10</v>
      </c>
      <c r="L48" s="41"/>
      <c r="M48" s="103"/>
      <c r="N48" s="103"/>
      <c r="O48" s="103"/>
      <c r="P48" s="103"/>
      <c r="Q48" s="104"/>
      <c r="R48" s="104"/>
    </row>
    <row r="49" spans="1:18" s="6" customFormat="1" ht="25.5" customHeight="1" x14ac:dyDescent="0.2">
      <c r="A49" s="20" t="s">
        <v>48</v>
      </c>
      <c r="B49" s="18" t="s">
        <v>22</v>
      </c>
      <c r="C49" s="105">
        <v>3</v>
      </c>
      <c r="D49" s="105">
        <v>3</v>
      </c>
      <c r="E49" s="106">
        <v>3</v>
      </c>
      <c r="F49" s="107">
        <v>3</v>
      </c>
      <c r="G49" s="106">
        <v>4</v>
      </c>
      <c r="H49" s="107">
        <v>3</v>
      </c>
      <c r="I49" s="106">
        <v>4</v>
      </c>
      <c r="J49" s="107">
        <v>3</v>
      </c>
      <c r="K49" s="106">
        <v>4</v>
      </c>
      <c r="L49" s="41"/>
    </row>
    <row r="50" spans="1:18" s="6" customFormat="1" ht="25.5" customHeight="1" x14ac:dyDescent="0.2">
      <c r="A50" s="20" t="s">
        <v>49</v>
      </c>
      <c r="B50" s="18" t="s">
        <v>22</v>
      </c>
      <c r="C50" s="105">
        <v>1</v>
      </c>
      <c r="D50" s="105">
        <v>1</v>
      </c>
      <c r="E50" s="106">
        <v>1</v>
      </c>
      <c r="F50" s="107">
        <v>1</v>
      </c>
      <c r="G50" s="106">
        <v>1</v>
      </c>
      <c r="H50" s="107">
        <v>1</v>
      </c>
      <c r="I50" s="106">
        <v>1</v>
      </c>
      <c r="J50" s="107">
        <v>1</v>
      </c>
      <c r="K50" s="106">
        <v>1</v>
      </c>
      <c r="L50" s="41"/>
    </row>
    <row r="51" spans="1:18" s="6" customFormat="1" ht="63" customHeight="1" x14ac:dyDescent="0.2">
      <c r="A51" s="37" t="s">
        <v>50</v>
      </c>
      <c r="B51" s="26" t="s">
        <v>22</v>
      </c>
      <c r="C51" s="89">
        <v>195</v>
      </c>
      <c r="D51" s="89">
        <v>201</v>
      </c>
      <c r="E51" s="90">
        <v>210</v>
      </c>
      <c r="F51" s="91">
        <v>211</v>
      </c>
      <c r="G51" s="90">
        <v>212</v>
      </c>
      <c r="H51" s="91">
        <v>214</v>
      </c>
      <c r="I51" s="90">
        <v>215</v>
      </c>
      <c r="J51" s="91">
        <v>217</v>
      </c>
      <c r="K51" s="90">
        <v>218</v>
      </c>
      <c r="L51" s="92" t="s">
        <v>51</v>
      </c>
    </row>
    <row r="52" spans="1:18" ht="24" customHeight="1" x14ac:dyDescent="0.2">
      <c r="A52" s="32" t="s">
        <v>52</v>
      </c>
      <c r="B52" s="33" t="s">
        <v>18</v>
      </c>
      <c r="C52" s="42">
        <f t="shared" ref="C52:K52" si="5">SUM(C53:C57)</f>
        <v>821</v>
      </c>
      <c r="D52" s="42">
        <f t="shared" si="5"/>
        <v>804</v>
      </c>
      <c r="E52" s="43">
        <f t="shared" si="5"/>
        <v>808</v>
      </c>
      <c r="F52" s="47">
        <f t="shared" si="5"/>
        <v>790</v>
      </c>
      <c r="G52" s="43">
        <f t="shared" si="5"/>
        <v>807</v>
      </c>
      <c r="H52" s="47">
        <f t="shared" si="5"/>
        <v>789</v>
      </c>
      <c r="I52" s="43">
        <f t="shared" si="5"/>
        <v>806</v>
      </c>
      <c r="J52" s="47">
        <f t="shared" si="5"/>
        <v>789</v>
      </c>
      <c r="K52" s="43">
        <f t="shared" si="5"/>
        <v>806</v>
      </c>
      <c r="L52" s="51"/>
      <c r="M52" s="103"/>
      <c r="N52" s="103"/>
      <c r="O52" s="103"/>
      <c r="P52" s="103"/>
      <c r="Q52" s="104"/>
      <c r="R52" s="104"/>
    </row>
    <row r="53" spans="1:18" ht="40.5" customHeight="1" x14ac:dyDescent="0.2">
      <c r="A53" s="20" t="s">
        <v>53</v>
      </c>
      <c r="B53" s="18" t="s">
        <v>18</v>
      </c>
      <c r="C53" s="105">
        <v>336</v>
      </c>
      <c r="D53" s="105">
        <v>336</v>
      </c>
      <c r="E53" s="106">
        <v>334</v>
      </c>
      <c r="F53" s="107">
        <v>326</v>
      </c>
      <c r="G53" s="106">
        <v>331</v>
      </c>
      <c r="H53" s="107">
        <v>325</v>
      </c>
      <c r="I53" s="106">
        <v>330</v>
      </c>
      <c r="J53" s="107">
        <v>324</v>
      </c>
      <c r="K53" s="106">
        <v>329</v>
      </c>
      <c r="L53" s="41"/>
      <c r="M53" s="103"/>
      <c r="N53" s="103"/>
      <c r="O53" s="103"/>
      <c r="P53" s="103"/>
      <c r="Q53" s="104"/>
      <c r="R53" s="104"/>
    </row>
    <row r="54" spans="1:18" ht="29.25" customHeight="1" x14ac:dyDescent="0.2">
      <c r="A54" s="21" t="s">
        <v>54</v>
      </c>
      <c r="B54" s="18" t="s">
        <v>18</v>
      </c>
      <c r="C54" s="105">
        <v>129</v>
      </c>
      <c r="D54" s="105">
        <v>137</v>
      </c>
      <c r="E54" s="106">
        <v>137</v>
      </c>
      <c r="F54" s="107">
        <v>137</v>
      </c>
      <c r="G54" s="106">
        <v>138</v>
      </c>
      <c r="H54" s="107">
        <v>138</v>
      </c>
      <c r="I54" s="106">
        <v>139</v>
      </c>
      <c r="J54" s="107">
        <v>139</v>
      </c>
      <c r="K54" s="106">
        <v>140</v>
      </c>
      <c r="L54" s="41"/>
      <c r="M54" s="103"/>
      <c r="N54" s="103"/>
      <c r="O54" s="103"/>
      <c r="P54" s="103"/>
      <c r="Q54" s="104"/>
      <c r="R54" s="104"/>
    </row>
    <row r="55" spans="1:18" ht="24.75" customHeight="1" x14ac:dyDescent="0.2">
      <c r="A55" s="20" t="s">
        <v>55</v>
      </c>
      <c r="B55" s="18" t="s">
        <v>18</v>
      </c>
      <c r="C55" s="105">
        <v>258</v>
      </c>
      <c r="D55" s="105">
        <v>254</v>
      </c>
      <c r="E55" s="106">
        <v>259</v>
      </c>
      <c r="F55" s="107">
        <v>248</v>
      </c>
      <c r="G55" s="106">
        <v>258</v>
      </c>
      <c r="H55" s="107">
        <v>247</v>
      </c>
      <c r="I55" s="106">
        <v>257</v>
      </c>
      <c r="J55" s="107">
        <v>246</v>
      </c>
      <c r="K55" s="106">
        <v>256</v>
      </c>
      <c r="L55" s="41"/>
      <c r="M55" s="103"/>
      <c r="N55" s="103"/>
      <c r="O55" s="103"/>
      <c r="P55" s="103"/>
      <c r="Q55" s="104"/>
      <c r="R55" s="104"/>
    </row>
    <row r="56" spans="1:18" ht="22.5" customHeight="1" x14ac:dyDescent="0.2">
      <c r="A56" s="20" t="s">
        <v>56</v>
      </c>
      <c r="B56" s="18" t="s">
        <v>18</v>
      </c>
      <c r="C56" s="105">
        <v>0</v>
      </c>
      <c r="D56" s="105">
        <v>0</v>
      </c>
      <c r="E56" s="106">
        <v>0</v>
      </c>
      <c r="F56" s="107">
        <v>0</v>
      </c>
      <c r="G56" s="106">
        <v>0</v>
      </c>
      <c r="H56" s="107">
        <v>0</v>
      </c>
      <c r="I56" s="106">
        <v>0</v>
      </c>
      <c r="J56" s="107">
        <v>0</v>
      </c>
      <c r="K56" s="106">
        <v>0</v>
      </c>
      <c r="L56" s="41"/>
      <c r="M56" s="103"/>
      <c r="N56" s="103"/>
      <c r="O56" s="103"/>
      <c r="P56" s="103"/>
      <c r="Q56" s="104"/>
      <c r="R56" s="104"/>
    </row>
    <row r="57" spans="1:18" ht="21" customHeight="1" x14ac:dyDescent="0.2">
      <c r="A57" s="20" t="s">
        <v>57</v>
      </c>
      <c r="B57" s="18" t="s">
        <v>18</v>
      </c>
      <c r="C57" s="105">
        <v>98</v>
      </c>
      <c r="D57" s="105">
        <v>77</v>
      </c>
      <c r="E57" s="106">
        <v>78</v>
      </c>
      <c r="F57" s="107">
        <v>79</v>
      </c>
      <c r="G57" s="106">
        <v>80</v>
      </c>
      <c r="H57" s="107">
        <v>79</v>
      </c>
      <c r="I57" s="106">
        <v>80</v>
      </c>
      <c r="J57" s="107">
        <v>80</v>
      </c>
      <c r="K57" s="106">
        <v>81</v>
      </c>
      <c r="L57" s="41"/>
      <c r="M57" s="103"/>
      <c r="N57" s="103"/>
      <c r="O57" s="103"/>
      <c r="P57" s="103"/>
      <c r="Q57" s="104"/>
      <c r="R57" s="104"/>
    </row>
    <row r="58" spans="1:18" ht="34.5" customHeight="1" x14ac:dyDescent="0.2">
      <c r="A58" s="17" t="s">
        <v>58</v>
      </c>
      <c r="B58" s="18" t="s">
        <v>59</v>
      </c>
      <c r="C58" s="22">
        <f t="shared" ref="C58:K58" si="6">IF((ISERROR(C52/C143)),0,(C52/C143)*100)</f>
        <v>42.916884474647148</v>
      </c>
      <c r="D58" s="22">
        <f t="shared" si="6"/>
        <v>41.896821261073477</v>
      </c>
      <c r="E58" s="44">
        <f t="shared" si="6"/>
        <v>42.281527995813711</v>
      </c>
      <c r="F58" s="48">
        <f t="shared" si="6"/>
        <v>41.821069348861833</v>
      </c>
      <c r="G58" s="44">
        <f t="shared" si="6"/>
        <v>42.362204724409445</v>
      </c>
      <c r="H58" s="48">
        <f t="shared" si="6"/>
        <v>41.834570519618239</v>
      </c>
      <c r="I58" s="44">
        <f t="shared" si="6"/>
        <v>42.376445846477388</v>
      </c>
      <c r="J58" s="48">
        <f t="shared" si="6"/>
        <v>41.901221455124798</v>
      </c>
      <c r="K58" s="44">
        <f t="shared" si="6"/>
        <v>42.443391258557135</v>
      </c>
      <c r="L58" s="41"/>
      <c r="M58" s="103"/>
      <c r="N58" s="103"/>
      <c r="O58" s="103"/>
      <c r="P58" s="103"/>
      <c r="Q58" s="104"/>
      <c r="R58" s="104"/>
    </row>
    <row r="59" spans="1:18" ht="54" customHeight="1" x14ac:dyDescent="0.2">
      <c r="A59" s="17" t="s">
        <v>60</v>
      </c>
      <c r="B59" s="18" t="s">
        <v>18</v>
      </c>
      <c r="C59" s="111">
        <v>812</v>
      </c>
      <c r="D59" s="112">
        <v>809</v>
      </c>
      <c r="E59" s="113">
        <v>808</v>
      </c>
      <c r="F59" s="114">
        <v>807</v>
      </c>
      <c r="G59" s="113">
        <v>808</v>
      </c>
      <c r="H59" s="114">
        <v>807</v>
      </c>
      <c r="I59" s="113">
        <v>808</v>
      </c>
      <c r="J59" s="114">
        <v>807</v>
      </c>
      <c r="K59" s="113">
        <v>808</v>
      </c>
      <c r="L59" s="41"/>
      <c r="M59" s="103"/>
      <c r="N59" s="103"/>
      <c r="O59" s="103"/>
      <c r="P59" s="103"/>
      <c r="Q59" s="104"/>
      <c r="R59" s="104"/>
    </row>
    <row r="60" spans="1:18" ht="48.75" customHeight="1" x14ac:dyDescent="0.2">
      <c r="A60" s="17" t="s">
        <v>61</v>
      </c>
      <c r="B60" s="18" t="s">
        <v>18</v>
      </c>
      <c r="C60" s="111">
        <v>1032</v>
      </c>
      <c r="D60" s="112">
        <v>1029</v>
      </c>
      <c r="E60" s="113">
        <v>1025</v>
      </c>
      <c r="F60" s="114">
        <v>1028</v>
      </c>
      <c r="G60" s="113">
        <v>1029</v>
      </c>
      <c r="H60" s="114">
        <v>1029</v>
      </c>
      <c r="I60" s="113">
        <v>1030</v>
      </c>
      <c r="J60" s="114">
        <v>1030</v>
      </c>
      <c r="K60" s="113">
        <v>1031</v>
      </c>
      <c r="L60" s="41"/>
      <c r="M60" s="103"/>
      <c r="N60" s="103"/>
      <c r="O60" s="103"/>
      <c r="P60" s="103"/>
      <c r="Q60" s="104"/>
      <c r="R60" s="104"/>
    </row>
    <row r="61" spans="1:18" ht="29.25" customHeight="1" x14ac:dyDescent="0.2">
      <c r="A61" s="17" t="s">
        <v>62</v>
      </c>
      <c r="B61" s="18" t="s">
        <v>18</v>
      </c>
      <c r="C61" s="111">
        <v>332</v>
      </c>
      <c r="D61" s="112">
        <v>335</v>
      </c>
      <c r="E61" s="113">
        <v>336</v>
      </c>
      <c r="F61" s="114">
        <v>335</v>
      </c>
      <c r="G61" s="113">
        <v>337</v>
      </c>
      <c r="H61" s="114">
        <v>336</v>
      </c>
      <c r="I61" s="113">
        <v>338</v>
      </c>
      <c r="J61" s="114">
        <v>337</v>
      </c>
      <c r="K61" s="113">
        <v>339</v>
      </c>
      <c r="L61" s="41"/>
      <c r="M61" s="103"/>
      <c r="N61" s="103"/>
      <c r="O61" s="103"/>
      <c r="P61" s="103"/>
      <c r="Q61" s="104"/>
      <c r="R61" s="104"/>
    </row>
    <row r="62" spans="1:18" ht="23.25" customHeight="1" x14ac:dyDescent="0.2">
      <c r="A62" s="29" t="s">
        <v>63</v>
      </c>
      <c r="B62" s="30" t="s">
        <v>22</v>
      </c>
      <c r="C62" s="45">
        <f t="shared" ref="C62:K62" si="7">IF((ISERROR(C9/C141*10000)),0,(C9/C141*10000))</f>
        <v>285.26148969889067</v>
      </c>
      <c r="D62" s="45">
        <f t="shared" si="7"/>
        <v>306.41672674837776</v>
      </c>
      <c r="E62" s="46">
        <f t="shared" si="7"/>
        <v>314.23290203327173</v>
      </c>
      <c r="F62" s="49">
        <f t="shared" si="7"/>
        <v>306.99260943718025</v>
      </c>
      <c r="G62" s="46">
        <f t="shared" si="7"/>
        <v>333.01797540208139</v>
      </c>
      <c r="H62" s="49">
        <f t="shared" si="7"/>
        <v>316.81243926141883</v>
      </c>
      <c r="I62" s="46">
        <f t="shared" si="7"/>
        <v>342.35976789168279</v>
      </c>
      <c r="J62" s="49">
        <f t="shared" si="7"/>
        <v>326.23831310921025</v>
      </c>
      <c r="K62" s="46">
        <f t="shared" si="7"/>
        <v>351.36202131859454</v>
      </c>
      <c r="L62" s="52"/>
      <c r="M62" s="103"/>
      <c r="N62" s="103"/>
      <c r="O62" s="103"/>
      <c r="P62" s="103"/>
      <c r="Q62" s="104"/>
      <c r="R62" s="104"/>
    </row>
    <row r="63" spans="1:18" ht="24.75" customHeight="1" x14ac:dyDescent="0.2">
      <c r="A63" s="32" t="s">
        <v>64</v>
      </c>
      <c r="B63" s="33" t="s">
        <v>65</v>
      </c>
      <c r="C63" s="53">
        <f t="shared" ref="C63:K63" si="8">C64+C82+C102+C103</f>
        <v>1521140.3</v>
      </c>
      <c r="D63" s="53">
        <f t="shared" si="8"/>
        <v>1773273</v>
      </c>
      <c r="E63" s="54">
        <f t="shared" si="8"/>
        <v>1808717.9</v>
      </c>
      <c r="F63" s="56">
        <f t="shared" si="8"/>
        <v>1844891</v>
      </c>
      <c r="G63" s="54">
        <f t="shared" si="8"/>
        <v>1882558</v>
      </c>
      <c r="H63" s="56">
        <f t="shared" si="8"/>
        <v>1920210</v>
      </c>
      <c r="I63" s="54">
        <f t="shared" si="8"/>
        <v>1963085.0219999999</v>
      </c>
      <c r="J63" s="56">
        <f t="shared" si="8"/>
        <v>1997868.172</v>
      </c>
      <c r="K63" s="57">
        <f t="shared" si="8"/>
        <v>2047086.3406000002</v>
      </c>
      <c r="L63" s="51"/>
      <c r="M63" s="103"/>
      <c r="N63" s="103"/>
      <c r="O63" s="103"/>
      <c r="P63" s="103"/>
      <c r="Q63" s="104"/>
      <c r="R63" s="104"/>
    </row>
    <row r="64" spans="1:18" s="6" customFormat="1" ht="42.75" customHeight="1" x14ac:dyDescent="0.2">
      <c r="A64" s="20" t="s">
        <v>66</v>
      </c>
      <c r="B64" s="18" t="s">
        <v>67</v>
      </c>
      <c r="C64" s="81">
        <f t="shared" si="2"/>
        <v>656667</v>
      </c>
      <c r="D64" s="81">
        <f t="shared" si="2"/>
        <v>808991</v>
      </c>
      <c r="E64" s="82">
        <f t="shared" si="2"/>
        <v>825169.9</v>
      </c>
      <c r="F64" s="83">
        <f t="shared" si="2"/>
        <v>841674</v>
      </c>
      <c r="G64" s="82">
        <f t="shared" si="2"/>
        <v>858507</v>
      </c>
      <c r="H64" s="83">
        <f t="shared" si="2"/>
        <v>875678</v>
      </c>
      <c r="I64" s="82">
        <f t="shared" si="2"/>
        <v>894564.28999999992</v>
      </c>
      <c r="J64" s="83">
        <f t="shared" si="2"/>
        <v>910705.12</v>
      </c>
      <c r="K64" s="82">
        <f t="shared" si="2"/>
        <v>932135.58140000002</v>
      </c>
      <c r="L64" s="41"/>
      <c r="M64" s="103"/>
      <c r="N64" s="103"/>
      <c r="O64" s="103"/>
      <c r="P64" s="103"/>
      <c r="Q64" s="103"/>
      <c r="R64" s="103"/>
    </row>
    <row r="65" spans="1:18" ht="19.5" customHeight="1" x14ac:dyDescent="0.15">
      <c r="A65" s="17" t="s">
        <v>23</v>
      </c>
      <c r="B65" s="18"/>
      <c r="C65" s="22"/>
      <c r="D65" s="22"/>
      <c r="E65" s="44"/>
      <c r="F65" s="48"/>
      <c r="G65" s="44"/>
      <c r="H65" s="48"/>
      <c r="I65" s="44"/>
      <c r="J65" s="48"/>
      <c r="K65" s="58"/>
      <c r="L65" s="87"/>
      <c r="M65" s="115"/>
      <c r="N65" s="115"/>
      <c r="O65" s="115"/>
      <c r="P65" s="103"/>
      <c r="Q65" s="104"/>
      <c r="R65" s="104"/>
    </row>
    <row r="66" spans="1:18" ht="21.75" customHeight="1" x14ac:dyDescent="0.2">
      <c r="A66" s="17" t="s">
        <v>24</v>
      </c>
      <c r="B66" s="18" t="s">
        <v>67</v>
      </c>
      <c r="C66" s="97">
        <v>233423</v>
      </c>
      <c r="D66" s="97">
        <v>217052</v>
      </c>
      <c r="E66" s="98">
        <v>221393</v>
      </c>
      <c r="F66" s="99">
        <v>225821</v>
      </c>
      <c r="G66" s="98">
        <v>230337</v>
      </c>
      <c r="H66" s="99">
        <f>F66+9123</f>
        <v>234944</v>
      </c>
      <c r="I66" s="98">
        <v>240011.15</v>
      </c>
      <c r="J66" s="99">
        <v>244341.76000000001</v>
      </c>
      <c r="K66" s="116">
        <v>250091.67</v>
      </c>
      <c r="L66" s="41"/>
      <c r="M66" s="117"/>
      <c r="N66" s="117"/>
      <c r="O66" s="103"/>
      <c r="P66" s="103"/>
      <c r="Q66" s="104"/>
      <c r="R66" s="104"/>
    </row>
    <row r="67" spans="1:18" ht="19.5" customHeight="1" x14ac:dyDescent="0.15">
      <c r="A67" s="17" t="s">
        <v>25</v>
      </c>
      <c r="B67" s="18" t="s">
        <v>67</v>
      </c>
      <c r="C67" s="105">
        <v>239988</v>
      </c>
      <c r="D67" s="105">
        <v>368660</v>
      </c>
      <c r="E67" s="106">
        <v>376032.9</v>
      </c>
      <c r="F67" s="107">
        <v>383554</v>
      </c>
      <c r="G67" s="106">
        <v>391225</v>
      </c>
      <c r="H67" s="107">
        <v>399050</v>
      </c>
      <c r="I67" s="106">
        <v>407656.45</v>
      </c>
      <c r="J67" s="107">
        <v>415012</v>
      </c>
      <c r="K67" s="118">
        <v>424777.55</v>
      </c>
      <c r="L67" s="86"/>
      <c r="M67" s="117"/>
      <c r="N67" s="117"/>
      <c r="O67" s="117"/>
      <c r="P67" s="103"/>
      <c r="Q67" s="104"/>
      <c r="R67" s="104"/>
    </row>
    <row r="68" spans="1:18" ht="21" customHeight="1" x14ac:dyDescent="0.2">
      <c r="A68" s="17" t="s">
        <v>26</v>
      </c>
      <c r="B68" s="18" t="s">
        <v>67</v>
      </c>
      <c r="C68" s="97">
        <v>16195</v>
      </c>
      <c r="D68" s="97">
        <v>17747</v>
      </c>
      <c r="E68" s="98">
        <v>18101.939999999999</v>
      </c>
      <c r="F68" s="99">
        <v>18464</v>
      </c>
      <c r="G68" s="98">
        <v>18833</v>
      </c>
      <c r="H68" s="99">
        <v>19210</v>
      </c>
      <c r="I68" s="98">
        <v>19623.986000000001</v>
      </c>
      <c r="J68" s="99">
        <v>19978.400000000001</v>
      </c>
      <c r="K68" s="116">
        <v>20448.207999999999</v>
      </c>
      <c r="L68" s="41"/>
      <c r="M68" s="119"/>
      <c r="N68" s="119"/>
      <c r="O68" s="103"/>
      <c r="P68" s="103"/>
      <c r="Q68" s="104"/>
      <c r="R68" s="104"/>
    </row>
    <row r="69" spans="1:18" ht="18" customHeight="1" x14ac:dyDescent="0.2">
      <c r="A69" s="17" t="s">
        <v>43</v>
      </c>
      <c r="B69" s="18" t="s">
        <v>67</v>
      </c>
      <c r="C69" s="97"/>
      <c r="D69" s="97"/>
      <c r="E69" s="98"/>
      <c r="F69" s="99"/>
      <c r="G69" s="98"/>
      <c r="H69" s="99"/>
      <c r="I69" s="98"/>
      <c r="J69" s="99"/>
      <c r="K69" s="116"/>
      <c r="L69" s="41"/>
      <c r="M69" s="119"/>
      <c r="N69" s="119"/>
      <c r="O69" s="103"/>
      <c r="P69" s="103"/>
      <c r="Q69" s="104"/>
      <c r="R69" s="104"/>
    </row>
    <row r="70" spans="1:18" ht="18" customHeight="1" x14ac:dyDescent="0.2">
      <c r="A70" s="17" t="s">
        <v>44</v>
      </c>
      <c r="B70" s="18" t="s">
        <v>67</v>
      </c>
      <c r="C70" s="97"/>
      <c r="D70" s="97"/>
      <c r="E70" s="98"/>
      <c r="F70" s="99"/>
      <c r="G70" s="98"/>
      <c r="H70" s="99"/>
      <c r="I70" s="98"/>
      <c r="J70" s="99"/>
      <c r="K70" s="116"/>
      <c r="L70" s="41"/>
      <c r="M70" s="119"/>
      <c r="N70" s="103"/>
      <c r="O70" s="103"/>
      <c r="P70" s="103"/>
      <c r="Q70" s="104"/>
      <c r="R70" s="104"/>
    </row>
    <row r="71" spans="1:18" ht="18" customHeight="1" x14ac:dyDescent="0.2">
      <c r="A71" s="17" t="s">
        <v>45</v>
      </c>
      <c r="B71" s="18" t="s">
        <v>67</v>
      </c>
      <c r="C71" s="97"/>
      <c r="D71" s="97"/>
      <c r="E71" s="98"/>
      <c r="F71" s="99"/>
      <c r="G71" s="98"/>
      <c r="H71" s="99"/>
      <c r="I71" s="98"/>
      <c r="J71" s="99"/>
      <c r="K71" s="116"/>
      <c r="L71" s="41"/>
      <c r="M71" s="103"/>
      <c r="N71" s="103"/>
      <c r="O71" s="103"/>
      <c r="P71" s="103"/>
      <c r="Q71" s="104"/>
      <c r="R71" s="104"/>
    </row>
    <row r="72" spans="1:18" ht="46.5" customHeight="1" x14ac:dyDescent="0.2">
      <c r="A72" s="17" t="s">
        <v>30</v>
      </c>
      <c r="B72" s="18" t="s">
        <v>67</v>
      </c>
      <c r="C72" s="97">
        <v>223793</v>
      </c>
      <c r="D72" s="97">
        <v>350913</v>
      </c>
      <c r="E72" s="98">
        <v>357931</v>
      </c>
      <c r="F72" s="99">
        <v>365090</v>
      </c>
      <c r="G72" s="98">
        <v>372392</v>
      </c>
      <c r="H72" s="99">
        <f>F72+14750</f>
        <v>379840</v>
      </c>
      <c r="I72" s="98">
        <v>388032.46399999998</v>
      </c>
      <c r="J72" s="99">
        <v>395033.59999999998</v>
      </c>
      <c r="K72" s="116">
        <v>404329.86499999999</v>
      </c>
      <c r="L72" s="41"/>
      <c r="M72" s="117"/>
      <c r="N72" s="117"/>
      <c r="O72" s="117"/>
      <c r="P72" s="117"/>
      <c r="Q72" s="104"/>
      <c r="R72" s="104"/>
    </row>
    <row r="73" spans="1:18" ht="23.25" customHeight="1" x14ac:dyDescent="0.2">
      <c r="A73" s="17" t="s">
        <v>46</v>
      </c>
      <c r="B73" s="18" t="s">
        <v>67</v>
      </c>
      <c r="C73" s="97"/>
      <c r="D73" s="97"/>
      <c r="E73" s="98"/>
      <c r="F73" s="99"/>
      <c r="G73" s="98"/>
      <c r="H73" s="99"/>
      <c r="I73" s="98"/>
      <c r="J73" s="99"/>
      <c r="K73" s="116"/>
      <c r="L73" s="41"/>
      <c r="M73" s="117"/>
      <c r="N73" s="117"/>
      <c r="O73" s="117"/>
      <c r="P73" s="117"/>
      <c r="Q73" s="104"/>
      <c r="R73" s="104"/>
    </row>
    <row r="74" spans="1:18" ht="20.25" customHeight="1" x14ac:dyDescent="0.2">
      <c r="A74" s="17" t="s">
        <v>32</v>
      </c>
      <c r="B74" s="18" t="s">
        <v>67</v>
      </c>
      <c r="C74" s="97"/>
      <c r="D74" s="97"/>
      <c r="E74" s="98"/>
      <c r="F74" s="99"/>
      <c r="G74" s="98"/>
      <c r="H74" s="99"/>
      <c r="I74" s="98"/>
      <c r="J74" s="99"/>
      <c r="K74" s="116"/>
      <c r="L74" s="41"/>
      <c r="M74" s="117"/>
      <c r="N74" s="117"/>
      <c r="O74" s="117"/>
      <c r="P74" s="117"/>
      <c r="Q74" s="104"/>
      <c r="R74" s="104"/>
    </row>
    <row r="75" spans="1:18" ht="18" customHeight="1" x14ac:dyDescent="0.2">
      <c r="A75" s="17" t="s">
        <v>33</v>
      </c>
      <c r="B75" s="18" t="s">
        <v>67</v>
      </c>
      <c r="C75" s="97"/>
      <c r="D75" s="97"/>
      <c r="E75" s="98"/>
      <c r="F75" s="99"/>
      <c r="G75" s="98"/>
      <c r="H75" s="99"/>
      <c r="I75" s="98"/>
      <c r="J75" s="99"/>
      <c r="K75" s="116"/>
      <c r="L75" s="41"/>
      <c r="M75" s="117"/>
      <c r="N75" s="117"/>
      <c r="O75" s="117"/>
      <c r="P75" s="117"/>
      <c r="Q75" s="104"/>
      <c r="R75" s="104"/>
    </row>
    <row r="76" spans="1:18" ht="21.75" customHeight="1" x14ac:dyDescent="0.2">
      <c r="A76" s="17" t="s">
        <v>34</v>
      </c>
      <c r="B76" s="18" t="s">
        <v>67</v>
      </c>
      <c r="C76" s="97">
        <v>148881</v>
      </c>
      <c r="D76" s="97">
        <v>181812</v>
      </c>
      <c r="E76" s="98">
        <v>185448</v>
      </c>
      <c r="F76" s="99">
        <v>189157</v>
      </c>
      <c r="G76" s="98">
        <v>192940</v>
      </c>
      <c r="H76" s="99">
        <v>196799</v>
      </c>
      <c r="I76" s="98">
        <v>201043.48</v>
      </c>
      <c r="J76" s="99">
        <v>204670.96</v>
      </c>
      <c r="K76" s="116">
        <v>209487.32699999999</v>
      </c>
      <c r="L76" s="41"/>
      <c r="M76" s="117"/>
      <c r="N76" s="117"/>
      <c r="O76" s="117"/>
      <c r="P76" s="117"/>
      <c r="Q76" s="104"/>
      <c r="R76" s="104"/>
    </row>
    <row r="77" spans="1:18" ht="18" customHeight="1" x14ac:dyDescent="0.2">
      <c r="A77" s="17" t="s">
        <v>35</v>
      </c>
      <c r="B77" s="18" t="s">
        <v>67</v>
      </c>
      <c r="C77" s="97"/>
      <c r="D77" s="97"/>
      <c r="E77" s="98"/>
      <c r="F77" s="99"/>
      <c r="G77" s="98"/>
      <c r="H77" s="99"/>
      <c r="I77" s="98"/>
      <c r="J77" s="99"/>
      <c r="K77" s="116"/>
      <c r="L77" s="41"/>
      <c r="M77" s="117"/>
      <c r="N77" s="117"/>
      <c r="O77" s="117"/>
      <c r="P77" s="117"/>
      <c r="Q77" s="104"/>
      <c r="R77" s="104"/>
    </row>
    <row r="78" spans="1:18" ht="20.25" customHeight="1" x14ac:dyDescent="0.2">
      <c r="A78" s="17" t="s">
        <v>36</v>
      </c>
      <c r="B78" s="18" t="s">
        <v>67</v>
      </c>
      <c r="C78" s="97"/>
      <c r="D78" s="97"/>
      <c r="E78" s="98"/>
      <c r="F78" s="99"/>
      <c r="G78" s="98"/>
      <c r="H78" s="99"/>
      <c r="I78" s="98"/>
      <c r="J78" s="99"/>
      <c r="K78" s="116"/>
      <c r="L78" s="41"/>
      <c r="M78" s="117"/>
      <c r="N78" s="117"/>
      <c r="O78" s="117"/>
      <c r="P78" s="117"/>
      <c r="Q78" s="104"/>
      <c r="R78" s="104"/>
    </row>
    <row r="79" spans="1:18" ht="21" customHeight="1" x14ac:dyDescent="0.2">
      <c r="A79" s="17" t="s">
        <v>47</v>
      </c>
      <c r="B79" s="18" t="s">
        <v>67</v>
      </c>
      <c r="C79" s="97"/>
      <c r="D79" s="97"/>
      <c r="E79" s="98"/>
      <c r="F79" s="99"/>
      <c r="G79" s="98"/>
      <c r="H79" s="99"/>
      <c r="I79" s="98"/>
      <c r="J79" s="99"/>
      <c r="K79" s="116"/>
      <c r="L79" s="41"/>
      <c r="M79" s="117"/>
      <c r="N79" s="117"/>
      <c r="O79" s="117"/>
      <c r="P79" s="117"/>
      <c r="Q79" s="104"/>
      <c r="R79" s="104"/>
    </row>
    <row r="80" spans="1:18" ht="21" customHeight="1" x14ac:dyDescent="0.2">
      <c r="A80" s="17" t="s">
        <v>38</v>
      </c>
      <c r="B80" s="18" t="s">
        <v>67</v>
      </c>
      <c r="C80" s="97"/>
      <c r="D80" s="97"/>
      <c r="E80" s="98"/>
      <c r="F80" s="99"/>
      <c r="G80" s="98"/>
      <c r="H80" s="99"/>
      <c r="I80" s="98"/>
      <c r="J80" s="99"/>
      <c r="K80" s="116"/>
      <c r="L80" s="41"/>
      <c r="M80" s="117"/>
      <c r="N80" s="117"/>
      <c r="O80" s="117"/>
      <c r="P80" s="117"/>
      <c r="Q80" s="104"/>
      <c r="R80" s="104"/>
    </row>
    <row r="81" spans="1:18" ht="18" customHeight="1" x14ac:dyDescent="0.2">
      <c r="A81" s="17" t="s">
        <v>39</v>
      </c>
      <c r="B81" s="18" t="s">
        <v>67</v>
      </c>
      <c r="C81" s="97">
        <v>34375</v>
      </c>
      <c r="D81" s="97">
        <v>41467</v>
      </c>
      <c r="E81" s="98">
        <v>42296</v>
      </c>
      <c r="F81" s="99">
        <v>43142</v>
      </c>
      <c r="G81" s="98">
        <v>44005</v>
      </c>
      <c r="H81" s="99">
        <f>F81+1743</f>
        <v>44885</v>
      </c>
      <c r="I81" s="98">
        <v>45853.21</v>
      </c>
      <c r="J81" s="99">
        <v>46680.4</v>
      </c>
      <c r="K81" s="116">
        <v>47779.034399999997</v>
      </c>
      <c r="L81" s="41"/>
      <c r="M81" s="117"/>
      <c r="N81" s="117"/>
      <c r="O81" s="117"/>
      <c r="P81" s="117"/>
      <c r="Q81" s="104"/>
      <c r="R81" s="104"/>
    </row>
    <row r="82" spans="1:18" s="6" customFormat="1" ht="22.5" customHeight="1" x14ac:dyDescent="0.2">
      <c r="A82" s="20" t="s">
        <v>68</v>
      </c>
      <c r="B82" s="18" t="s">
        <v>67</v>
      </c>
      <c r="C82" s="81">
        <f t="shared" si="4"/>
        <v>677041.3</v>
      </c>
      <c r="D82" s="81">
        <f t="shared" si="4"/>
        <v>784388</v>
      </c>
      <c r="E82" s="82">
        <f t="shared" si="4"/>
        <v>800056</v>
      </c>
      <c r="F82" s="83">
        <f t="shared" si="4"/>
        <v>816055</v>
      </c>
      <c r="G82" s="82">
        <f t="shared" si="4"/>
        <v>833146</v>
      </c>
      <c r="H82" s="83">
        <f t="shared" si="4"/>
        <v>849809</v>
      </c>
      <c r="I82" s="82">
        <f t="shared" si="4"/>
        <v>869025.00699999998</v>
      </c>
      <c r="J82" s="83">
        <f t="shared" si="4"/>
        <v>884651.13199999998</v>
      </c>
      <c r="K82" s="82">
        <f t="shared" si="4"/>
        <v>906477.64820000005</v>
      </c>
      <c r="L82" s="41"/>
      <c r="M82" s="117"/>
      <c r="N82" s="117"/>
      <c r="O82" s="117"/>
      <c r="P82" s="117"/>
      <c r="Q82" s="103"/>
      <c r="R82" s="103"/>
    </row>
    <row r="83" spans="1:18" s="6" customFormat="1" ht="16.5" customHeight="1" x14ac:dyDescent="0.2">
      <c r="A83" s="17" t="s">
        <v>41</v>
      </c>
      <c r="B83" s="18"/>
      <c r="C83" s="22"/>
      <c r="D83" s="22"/>
      <c r="E83" s="44"/>
      <c r="F83" s="48"/>
      <c r="G83" s="44"/>
      <c r="H83" s="48"/>
      <c r="I83" s="44"/>
      <c r="J83" s="48"/>
      <c r="K83" s="58"/>
      <c r="L83" s="41"/>
      <c r="M83" s="117"/>
      <c r="N83" s="117"/>
      <c r="O83" s="117"/>
      <c r="P83" s="117"/>
      <c r="Q83" s="103"/>
      <c r="R83" s="103"/>
    </row>
    <row r="84" spans="1:18" s="6" customFormat="1" ht="29.25" customHeight="1" x14ac:dyDescent="0.2">
      <c r="A84" s="20" t="s">
        <v>69</v>
      </c>
      <c r="B84" s="18" t="s">
        <v>67</v>
      </c>
      <c r="C84" s="97">
        <v>446</v>
      </c>
      <c r="D84" s="97">
        <v>459</v>
      </c>
      <c r="E84" s="98">
        <v>472</v>
      </c>
      <c r="F84" s="99">
        <v>485</v>
      </c>
      <c r="G84" s="98">
        <v>498</v>
      </c>
      <c r="H84" s="99">
        <v>512</v>
      </c>
      <c r="I84" s="98">
        <v>527.88</v>
      </c>
      <c r="J84" s="99">
        <v>540.67200000000003</v>
      </c>
      <c r="K84" s="116">
        <v>559.57399999999996</v>
      </c>
      <c r="L84" s="41"/>
      <c r="M84" s="117"/>
      <c r="N84" s="117"/>
      <c r="O84" s="117"/>
      <c r="P84" s="117"/>
      <c r="Q84" s="103"/>
      <c r="R84" s="103"/>
    </row>
    <row r="85" spans="1:18" ht="24.75" customHeight="1" x14ac:dyDescent="0.2">
      <c r="A85" s="17" t="s">
        <v>70</v>
      </c>
      <c r="B85" s="18"/>
      <c r="C85" s="22"/>
      <c r="D85" s="22"/>
      <c r="E85" s="44"/>
      <c r="F85" s="48"/>
      <c r="G85" s="44"/>
      <c r="H85" s="48"/>
      <c r="I85" s="44"/>
      <c r="J85" s="48"/>
      <c r="K85" s="58"/>
      <c r="L85" s="41"/>
      <c r="M85" s="117"/>
      <c r="N85" s="117"/>
      <c r="O85" s="117"/>
      <c r="P85" s="117"/>
      <c r="Q85" s="104"/>
      <c r="R85" s="104"/>
    </row>
    <row r="86" spans="1:18" ht="23.25" customHeight="1" x14ac:dyDescent="0.2">
      <c r="A86" s="17" t="s">
        <v>24</v>
      </c>
      <c r="B86" s="18" t="s">
        <v>67</v>
      </c>
      <c r="C86" s="97">
        <v>118363.1</v>
      </c>
      <c r="D86" s="97">
        <v>166199</v>
      </c>
      <c r="E86" s="98">
        <v>169523</v>
      </c>
      <c r="F86" s="99">
        <v>172913</v>
      </c>
      <c r="G86" s="98">
        <v>176372</v>
      </c>
      <c r="H86" s="99">
        <f>F86+6986</f>
        <v>179899</v>
      </c>
      <c r="I86" s="98">
        <v>183779.62400000001</v>
      </c>
      <c r="J86" s="99">
        <v>187094.96</v>
      </c>
      <c r="K86" s="116">
        <v>191498.3432</v>
      </c>
      <c r="L86" s="41"/>
      <c r="M86" s="117"/>
      <c r="N86" s="117"/>
      <c r="O86" s="117"/>
      <c r="P86" s="117"/>
      <c r="Q86" s="104"/>
      <c r="R86" s="104"/>
    </row>
    <row r="87" spans="1:18" ht="19.5" customHeight="1" x14ac:dyDescent="0.15">
      <c r="A87" s="17" t="s">
        <v>25</v>
      </c>
      <c r="B87" s="18" t="s">
        <v>67</v>
      </c>
      <c r="C87" s="105">
        <v>231621</v>
      </c>
      <c r="D87" s="105">
        <v>208022</v>
      </c>
      <c r="E87" s="106">
        <v>212162</v>
      </c>
      <c r="F87" s="107">
        <v>216405</v>
      </c>
      <c r="G87" s="106">
        <v>220733</v>
      </c>
      <c r="H87" s="107">
        <v>225148</v>
      </c>
      <c r="I87" s="106">
        <v>230003.78599999999</v>
      </c>
      <c r="J87" s="107">
        <v>234153.92</v>
      </c>
      <c r="K87" s="118">
        <v>239664.16800000001</v>
      </c>
      <c r="L87" s="86"/>
      <c r="M87" s="117"/>
      <c r="N87" s="117"/>
      <c r="O87" s="117"/>
      <c r="P87" s="117"/>
      <c r="Q87" s="104"/>
      <c r="R87" s="104"/>
    </row>
    <row r="88" spans="1:18" ht="20.25" customHeight="1" x14ac:dyDescent="0.2">
      <c r="A88" s="17" t="s">
        <v>26</v>
      </c>
      <c r="B88" s="18" t="s">
        <v>67</v>
      </c>
      <c r="C88" s="97">
        <v>0</v>
      </c>
      <c r="D88" s="97">
        <v>0</v>
      </c>
      <c r="E88" s="98">
        <v>0</v>
      </c>
      <c r="F88" s="99">
        <v>0</v>
      </c>
      <c r="G88" s="98">
        <v>0</v>
      </c>
      <c r="H88" s="99">
        <v>0</v>
      </c>
      <c r="I88" s="98">
        <v>0</v>
      </c>
      <c r="J88" s="99">
        <v>0</v>
      </c>
      <c r="K88" s="116">
        <v>0</v>
      </c>
      <c r="L88" s="41"/>
      <c r="M88" s="117"/>
      <c r="N88" s="117"/>
      <c r="O88" s="117"/>
      <c r="P88" s="117"/>
      <c r="Q88" s="104"/>
      <c r="R88" s="104"/>
    </row>
    <row r="89" spans="1:18" ht="17.25" customHeight="1" x14ac:dyDescent="0.2">
      <c r="A89" s="17" t="s">
        <v>27</v>
      </c>
      <c r="B89" s="18" t="s">
        <v>67</v>
      </c>
      <c r="C89" s="97"/>
      <c r="D89" s="97"/>
      <c r="E89" s="98"/>
      <c r="F89" s="99"/>
      <c r="G89" s="98"/>
      <c r="H89" s="99"/>
      <c r="I89" s="98"/>
      <c r="J89" s="99"/>
      <c r="K89" s="116"/>
      <c r="L89" s="41"/>
      <c r="M89" s="117"/>
      <c r="N89" s="117"/>
      <c r="O89" s="117"/>
      <c r="P89" s="117"/>
      <c r="Q89" s="104"/>
      <c r="R89" s="104"/>
    </row>
    <row r="90" spans="1:18" ht="17.25" customHeight="1" x14ac:dyDescent="0.2">
      <c r="A90" s="17" t="s">
        <v>28</v>
      </c>
      <c r="B90" s="18" t="s">
        <v>67</v>
      </c>
      <c r="C90" s="97"/>
      <c r="D90" s="97"/>
      <c r="E90" s="98"/>
      <c r="F90" s="99"/>
      <c r="G90" s="98"/>
      <c r="H90" s="99"/>
      <c r="I90" s="98"/>
      <c r="J90" s="99"/>
      <c r="K90" s="116"/>
      <c r="L90" s="41"/>
      <c r="M90" s="117"/>
      <c r="N90" s="117"/>
      <c r="O90" s="117"/>
      <c r="P90" s="117"/>
      <c r="Q90" s="104"/>
      <c r="R90" s="104"/>
    </row>
    <row r="91" spans="1:18" ht="17.25" customHeight="1" x14ac:dyDescent="0.2">
      <c r="A91" s="17" t="s">
        <v>29</v>
      </c>
      <c r="B91" s="18" t="s">
        <v>67</v>
      </c>
      <c r="C91" s="97"/>
      <c r="D91" s="97"/>
      <c r="E91" s="98"/>
      <c r="F91" s="99"/>
      <c r="G91" s="98"/>
      <c r="H91" s="99"/>
      <c r="I91" s="98"/>
      <c r="J91" s="99"/>
      <c r="K91" s="116"/>
      <c r="L91" s="41"/>
      <c r="M91" s="117"/>
      <c r="N91" s="117"/>
      <c r="O91" s="117"/>
      <c r="P91" s="117"/>
      <c r="Q91" s="104"/>
      <c r="R91" s="104"/>
    </row>
    <row r="92" spans="1:18" ht="44.25" customHeight="1" x14ac:dyDescent="0.2">
      <c r="A92" s="17" t="s">
        <v>30</v>
      </c>
      <c r="B92" s="18" t="s">
        <v>67</v>
      </c>
      <c r="C92" s="97">
        <v>231621</v>
      </c>
      <c r="D92" s="97">
        <v>208002</v>
      </c>
      <c r="E92" s="98">
        <v>212162</v>
      </c>
      <c r="F92" s="99">
        <v>216405</v>
      </c>
      <c r="G92" s="98">
        <v>220733</v>
      </c>
      <c r="H92" s="99">
        <v>225148</v>
      </c>
      <c r="I92" s="98">
        <v>230003.78599999999</v>
      </c>
      <c r="J92" s="99">
        <v>234153.92</v>
      </c>
      <c r="K92" s="116">
        <v>239663.9596</v>
      </c>
      <c r="L92" s="41"/>
      <c r="M92" s="117"/>
      <c r="N92" s="117"/>
      <c r="O92" s="117"/>
      <c r="P92" s="117"/>
      <c r="Q92" s="104"/>
      <c r="R92" s="104"/>
    </row>
    <row r="93" spans="1:18" ht="26.25" customHeight="1" x14ac:dyDescent="0.2">
      <c r="A93" s="17" t="s">
        <v>46</v>
      </c>
      <c r="B93" s="18" t="s">
        <v>67</v>
      </c>
      <c r="C93" s="97"/>
      <c r="D93" s="97"/>
      <c r="E93" s="98"/>
      <c r="F93" s="99"/>
      <c r="G93" s="98"/>
      <c r="H93" s="99"/>
      <c r="I93" s="98"/>
      <c r="J93" s="99"/>
      <c r="K93" s="116"/>
      <c r="L93" s="41"/>
      <c r="M93" s="117"/>
      <c r="N93" s="117"/>
      <c r="O93" s="117"/>
      <c r="P93" s="117"/>
      <c r="Q93" s="104"/>
      <c r="R93" s="104"/>
    </row>
    <row r="94" spans="1:18" ht="24" customHeight="1" x14ac:dyDescent="0.2">
      <c r="A94" s="17" t="s">
        <v>32</v>
      </c>
      <c r="B94" s="18" t="s">
        <v>67</v>
      </c>
      <c r="C94" s="97"/>
      <c r="D94" s="97"/>
      <c r="E94" s="98"/>
      <c r="F94" s="99"/>
      <c r="G94" s="98"/>
      <c r="H94" s="99"/>
      <c r="I94" s="98"/>
      <c r="J94" s="99"/>
      <c r="K94" s="116"/>
      <c r="L94" s="41"/>
      <c r="M94" s="117"/>
      <c r="N94" s="117"/>
      <c r="O94" s="117"/>
      <c r="P94" s="117"/>
      <c r="Q94" s="104"/>
      <c r="R94" s="104"/>
    </row>
    <row r="95" spans="1:18" ht="17.25" customHeight="1" x14ac:dyDescent="0.2">
      <c r="A95" s="17" t="s">
        <v>33</v>
      </c>
      <c r="B95" s="18" t="s">
        <v>67</v>
      </c>
      <c r="C95" s="97"/>
      <c r="D95" s="97"/>
      <c r="E95" s="98"/>
      <c r="F95" s="99"/>
      <c r="G95" s="98"/>
      <c r="H95" s="99"/>
      <c r="I95" s="98"/>
      <c r="J95" s="99"/>
      <c r="K95" s="116"/>
      <c r="L95" s="41"/>
      <c r="M95" s="117"/>
      <c r="N95" s="117"/>
      <c r="O95" s="117"/>
      <c r="P95" s="117"/>
      <c r="Q95" s="104"/>
      <c r="R95" s="104"/>
    </row>
    <row r="96" spans="1:18" ht="24" customHeight="1" x14ac:dyDescent="0.2">
      <c r="A96" s="17" t="s">
        <v>34</v>
      </c>
      <c r="B96" s="18" t="s">
        <v>67</v>
      </c>
      <c r="C96" s="97">
        <v>203839.9</v>
      </c>
      <c r="D96" s="97">
        <v>230135</v>
      </c>
      <c r="E96" s="98">
        <v>234738</v>
      </c>
      <c r="F96" s="99">
        <v>239432</v>
      </c>
      <c r="G96" s="98">
        <v>244221</v>
      </c>
      <c r="H96" s="99">
        <v>249106</v>
      </c>
      <c r="I96" s="98">
        <v>254478.28200000001</v>
      </c>
      <c r="J96" s="99">
        <v>259070.24</v>
      </c>
      <c r="K96" s="116">
        <v>265166.38860000001</v>
      </c>
      <c r="L96" s="41"/>
      <c r="M96" s="117"/>
      <c r="N96" s="117"/>
      <c r="O96" s="117"/>
      <c r="P96" s="117"/>
      <c r="Q96" s="104"/>
      <c r="R96" s="104"/>
    </row>
    <row r="97" spans="1:18" ht="17.25" customHeight="1" x14ac:dyDescent="0.2">
      <c r="A97" s="17" t="s">
        <v>35</v>
      </c>
      <c r="B97" s="18" t="s">
        <v>67</v>
      </c>
      <c r="C97" s="97">
        <v>98149.3</v>
      </c>
      <c r="D97" s="97">
        <v>155431</v>
      </c>
      <c r="E97" s="98">
        <v>158540</v>
      </c>
      <c r="F97" s="99">
        <v>161710</v>
      </c>
      <c r="G97" s="98">
        <v>164945</v>
      </c>
      <c r="H97" s="99">
        <v>168244</v>
      </c>
      <c r="I97" s="98">
        <v>171872.69</v>
      </c>
      <c r="J97" s="99">
        <v>174973.76</v>
      </c>
      <c r="K97" s="116">
        <v>179091.35339999999</v>
      </c>
      <c r="L97" s="41"/>
      <c r="M97" s="117"/>
      <c r="N97" s="117"/>
      <c r="O97" s="117"/>
      <c r="P97" s="117"/>
      <c r="Q97" s="104"/>
      <c r="R97" s="104"/>
    </row>
    <row r="98" spans="1:18" ht="23.25" customHeight="1" x14ac:dyDescent="0.2">
      <c r="A98" s="17" t="s">
        <v>36</v>
      </c>
      <c r="B98" s="18" t="s">
        <v>67</v>
      </c>
      <c r="C98" s="97"/>
      <c r="D98" s="97"/>
      <c r="E98" s="98"/>
      <c r="F98" s="99"/>
      <c r="G98" s="98"/>
      <c r="H98" s="99"/>
      <c r="I98" s="98"/>
      <c r="J98" s="99"/>
      <c r="K98" s="116"/>
      <c r="L98" s="41"/>
      <c r="M98" s="117"/>
      <c r="N98" s="117"/>
      <c r="O98" s="117"/>
      <c r="P98" s="117"/>
      <c r="Q98" s="104"/>
      <c r="R98" s="104"/>
    </row>
    <row r="99" spans="1:18" ht="27.75" customHeight="1" x14ac:dyDescent="0.2">
      <c r="A99" s="17" t="s">
        <v>47</v>
      </c>
      <c r="B99" s="18" t="s">
        <v>67</v>
      </c>
      <c r="C99" s="97"/>
      <c r="D99" s="97"/>
      <c r="E99" s="98"/>
      <c r="F99" s="99"/>
      <c r="G99" s="98"/>
      <c r="H99" s="99"/>
      <c r="I99" s="98"/>
      <c r="J99" s="99"/>
      <c r="K99" s="116"/>
      <c r="L99" s="41"/>
      <c r="M99" s="117"/>
      <c r="N99" s="117"/>
      <c r="O99" s="117"/>
      <c r="P99" s="117"/>
      <c r="Q99" s="104"/>
      <c r="R99" s="104"/>
    </row>
    <row r="100" spans="1:18" ht="24" customHeight="1" x14ac:dyDescent="0.2">
      <c r="A100" s="17" t="s">
        <v>38</v>
      </c>
      <c r="B100" s="18" t="s">
        <v>67</v>
      </c>
      <c r="C100" s="97"/>
      <c r="D100" s="97"/>
      <c r="E100" s="98"/>
      <c r="F100" s="99"/>
      <c r="G100" s="98"/>
      <c r="H100" s="99"/>
      <c r="I100" s="98"/>
      <c r="J100" s="99"/>
      <c r="K100" s="116"/>
      <c r="L100" s="41"/>
      <c r="M100" s="117"/>
      <c r="N100" s="117"/>
      <c r="O100" s="117"/>
      <c r="P100" s="117"/>
      <c r="Q100" s="104"/>
      <c r="R100" s="104"/>
    </row>
    <row r="101" spans="1:18" ht="17.25" customHeight="1" x14ac:dyDescent="0.2">
      <c r="A101" s="17" t="s">
        <v>39</v>
      </c>
      <c r="B101" s="18" t="s">
        <v>67</v>
      </c>
      <c r="C101" s="97">
        <v>25068</v>
      </c>
      <c r="D101" s="97">
        <v>24601</v>
      </c>
      <c r="E101" s="98">
        <v>25093</v>
      </c>
      <c r="F101" s="99">
        <v>25595</v>
      </c>
      <c r="G101" s="98">
        <v>26875</v>
      </c>
      <c r="H101" s="99">
        <v>27412</v>
      </c>
      <c r="I101" s="98">
        <v>28890.625</v>
      </c>
      <c r="J101" s="99">
        <v>29358.252</v>
      </c>
      <c r="K101" s="116">
        <v>31057.395</v>
      </c>
      <c r="L101" s="41"/>
      <c r="M101" s="117"/>
      <c r="N101" s="117"/>
      <c r="O101" s="117"/>
      <c r="P101" s="117"/>
      <c r="Q101" s="104"/>
      <c r="R101" s="104"/>
    </row>
    <row r="102" spans="1:18" s="6" customFormat="1" ht="22.5" customHeight="1" x14ac:dyDescent="0.2">
      <c r="A102" s="20" t="s">
        <v>71</v>
      </c>
      <c r="B102" s="18" t="s">
        <v>67</v>
      </c>
      <c r="C102" s="97">
        <v>13702</v>
      </c>
      <c r="D102" s="97">
        <v>4899</v>
      </c>
      <c r="E102" s="98">
        <v>4997</v>
      </c>
      <c r="F102" s="99">
        <v>5097</v>
      </c>
      <c r="G102" s="98">
        <v>5199</v>
      </c>
      <c r="H102" s="99">
        <v>5303</v>
      </c>
      <c r="I102" s="98">
        <v>5432.9549999999999</v>
      </c>
      <c r="J102" s="99">
        <v>5515.12</v>
      </c>
      <c r="K102" s="116">
        <v>5677.4849999999997</v>
      </c>
      <c r="L102" s="41"/>
      <c r="M102" s="117"/>
      <c r="N102" s="117"/>
      <c r="O102" s="117"/>
      <c r="P102" s="117"/>
      <c r="Q102" s="103"/>
      <c r="R102" s="103"/>
    </row>
    <row r="103" spans="1:18" s="6" customFormat="1" ht="22.5" customHeight="1" x14ac:dyDescent="0.2">
      <c r="A103" s="20" t="s">
        <v>72</v>
      </c>
      <c r="B103" s="18" t="s">
        <v>67</v>
      </c>
      <c r="C103" s="97">
        <v>173730</v>
      </c>
      <c r="D103" s="97">
        <v>174995</v>
      </c>
      <c r="E103" s="98">
        <v>178495</v>
      </c>
      <c r="F103" s="99">
        <v>182065</v>
      </c>
      <c r="G103" s="98">
        <v>185706</v>
      </c>
      <c r="H103" s="99">
        <v>189420</v>
      </c>
      <c r="I103" s="98">
        <v>194062.77</v>
      </c>
      <c r="J103" s="99">
        <v>196996.8</v>
      </c>
      <c r="K103" s="116">
        <v>202795.62599999999</v>
      </c>
      <c r="L103" s="41"/>
      <c r="M103" s="117"/>
      <c r="N103" s="117"/>
      <c r="O103" s="117"/>
      <c r="P103" s="117"/>
      <c r="Q103" s="103"/>
      <c r="R103" s="103"/>
    </row>
    <row r="104" spans="1:18" s="6" customFormat="1" ht="19.5" customHeight="1" x14ac:dyDescent="0.2">
      <c r="A104" s="55" t="s">
        <v>73</v>
      </c>
      <c r="B104" s="30" t="s">
        <v>67</v>
      </c>
      <c r="C104" s="108">
        <v>31599.360000000001</v>
      </c>
      <c r="D104" s="108">
        <v>32231.39</v>
      </c>
      <c r="E104" s="109">
        <v>32876.019999999997</v>
      </c>
      <c r="F104" s="110">
        <v>33533.54</v>
      </c>
      <c r="G104" s="109">
        <v>34204.21</v>
      </c>
      <c r="H104" s="110">
        <v>34888.29</v>
      </c>
      <c r="I104" s="109">
        <v>35743.389000000003</v>
      </c>
      <c r="J104" s="110">
        <v>36283.832000000002</v>
      </c>
      <c r="K104" s="120">
        <v>37351.853000000003</v>
      </c>
      <c r="L104" s="52"/>
      <c r="M104" s="117"/>
      <c r="N104" s="117"/>
      <c r="O104" s="117"/>
      <c r="P104" s="117"/>
      <c r="Q104" s="103"/>
      <c r="R104" s="103"/>
    </row>
    <row r="105" spans="1:18" ht="28.5" customHeight="1" x14ac:dyDescent="0.2">
      <c r="A105" s="32" t="s">
        <v>74</v>
      </c>
      <c r="B105" s="33" t="s">
        <v>65</v>
      </c>
      <c r="C105" s="53">
        <f t="shared" ref="C105:K105" si="9">C106+C107+C110+C111</f>
        <v>1521140.3</v>
      </c>
      <c r="D105" s="53">
        <f t="shared" si="9"/>
        <v>1773273</v>
      </c>
      <c r="E105" s="54">
        <f t="shared" si="9"/>
        <v>1808717.9</v>
      </c>
      <c r="F105" s="56">
        <f t="shared" si="9"/>
        <v>1844890.9</v>
      </c>
      <c r="G105" s="54">
        <f t="shared" si="9"/>
        <v>1882558</v>
      </c>
      <c r="H105" s="56">
        <f t="shared" si="9"/>
        <v>1920210</v>
      </c>
      <c r="I105" s="54">
        <f t="shared" si="9"/>
        <v>1965556.0959999999</v>
      </c>
      <c r="J105" s="56">
        <f t="shared" si="9"/>
        <v>1997868.209</v>
      </c>
      <c r="K105" s="54">
        <f t="shared" si="9"/>
        <v>2052215.3050250001</v>
      </c>
      <c r="L105" s="51"/>
      <c r="M105" s="121"/>
      <c r="N105" s="121"/>
      <c r="O105" s="121"/>
      <c r="P105" s="121"/>
      <c r="Q105" s="122"/>
      <c r="R105" s="122"/>
    </row>
    <row r="106" spans="1:18" ht="42.75" customHeight="1" x14ac:dyDescent="0.2">
      <c r="A106" s="20" t="s">
        <v>75</v>
      </c>
      <c r="B106" s="18" t="s">
        <v>67</v>
      </c>
      <c r="C106" s="97">
        <v>656667</v>
      </c>
      <c r="D106" s="97">
        <v>808991</v>
      </c>
      <c r="E106" s="98">
        <v>825169.9</v>
      </c>
      <c r="F106" s="99">
        <v>841673.9</v>
      </c>
      <c r="G106" s="98">
        <v>858507</v>
      </c>
      <c r="H106" s="99">
        <v>875678</v>
      </c>
      <c r="I106" s="98">
        <v>895422.80099999998</v>
      </c>
      <c r="J106" s="99">
        <v>910705.12</v>
      </c>
      <c r="K106" s="98">
        <v>933925.9804</v>
      </c>
      <c r="L106" s="41"/>
      <c r="M106" s="117"/>
      <c r="N106" s="117"/>
      <c r="O106" s="117"/>
      <c r="P106" s="117"/>
      <c r="Q106" s="104"/>
      <c r="R106" s="104"/>
    </row>
    <row r="107" spans="1:18" ht="24" customHeight="1" x14ac:dyDescent="0.2">
      <c r="A107" s="20" t="s">
        <v>76</v>
      </c>
      <c r="B107" s="18" t="s">
        <v>67</v>
      </c>
      <c r="C107" s="97">
        <v>677041.3</v>
      </c>
      <c r="D107" s="97">
        <v>784388</v>
      </c>
      <c r="E107" s="98">
        <v>800056</v>
      </c>
      <c r="F107" s="99">
        <v>816055</v>
      </c>
      <c r="G107" s="98">
        <v>833146</v>
      </c>
      <c r="H107" s="99">
        <v>849809</v>
      </c>
      <c r="I107" s="98">
        <v>870637.57</v>
      </c>
      <c r="J107" s="99">
        <v>884651.16899999999</v>
      </c>
      <c r="K107" s="98">
        <v>909816.29200000002</v>
      </c>
      <c r="L107" s="41"/>
      <c r="M107" s="117"/>
      <c r="N107" s="117"/>
      <c r="O107" s="117"/>
      <c r="P107" s="117"/>
      <c r="Q107" s="104"/>
      <c r="R107" s="104"/>
    </row>
    <row r="108" spans="1:18" ht="11.25" customHeight="1" x14ac:dyDescent="0.2">
      <c r="A108" s="17" t="s">
        <v>41</v>
      </c>
      <c r="B108" s="18"/>
      <c r="C108" s="93"/>
      <c r="D108" s="93"/>
      <c r="E108" s="94"/>
      <c r="F108" s="95"/>
      <c r="G108" s="94"/>
      <c r="H108" s="95"/>
      <c r="I108" s="94"/>
      <c r="J108" s="95"/>
      <c r="K108" s="94"/>
      <c r="L108" s="41"/>
      <c r="M108" s="117"/>
      <c r="N108" s="117"/>
      <c r="O108" s="117"/>
      <c r="P108" s="117"/>
      <c r="Q108" s="104"/>
      <c r="R108" s="104"/>
    </row>
    <row r="109" spans="1:18" ht="29.25" customHeight="1" x14ac:dyDescent="0.2">
      <c r="A109" s="21" t="s">
        <v>77</v>
      </c>
      <c r="B109" s="18" t="s">
        <v>67</v>
      </c>
      <c r="C109" s="97">
        <v>446</v>
      </c>
      <c r="D109" s="97">
        <v>0</v>
      </c>
      <c r="E109" s="98">
        <v>0</v>
      </c>
      <c r="F109" s="99">
        <v>0</v>
      </c>
      <c r="G109" s="98">
        <v>0</v>
      </c>
      <c r="H109" s="99">
        <v>0</v>
      </c>
      <c r="I109" s="98">
        <v>0</v>
      </c>
      <c r="J109" s="99">
        <v>0</v>
      </c>
      <c r="K109" s="98">
        <v>0</v>
      </c>
      <c r="L109" s="41"/>
      <c r="M109" s="117"/>
      <c r="N109" s="117"/>
      <c r="O109" s="117"/>
      <c r="P109" s="117"/>
      <c r="Q109" s="104"/>
      <c r="R109" s="104"/>
    </row>
    <row r="110" spans="1:18" ht="22.5" customHeight="1" x14ac:dyDescent="0.2">
      <c r="A110" s="21" t="s">
        <v>78</v>
      </c>
      <c r="B110" s="18" t="s">
        <v>67</v>
      </c>
      <c r="C110" s="97">
        <v>13702</v>
      </c>
      <c r="D110" s="97">
        <v>4899</v>
      </c>
      <c r="E110" s="98">
        <v>4997</v>
      </c>
      <c r="F110" s="99">
        <v>5097</v>
      </c>
      <c r="G110" s="98">
        <v>5199</v>
      </c>
      <c r="H110" s="99">
        <v>5303</v>
      </c>
      <c r="I110" s="98">
        <f t="shared" ref="I110:K112" si="10">G110*104.5%</f>
        <v>5432.9549999999999</v>
      </c>
      <c r="J110" s="99">
        <f t="shared" ref="J110:J112" si="11">H110*104%</f>
        <v>5515.12</v>
      </c>
      <c r="K110" s="98">
        <f t="shared" si="10"/>
        <v>5677.4379749999998</v>
      </c>
      <c r="L110" s="41"/>
      <c r="M110" s="117"/>
      <c r="N110" s="117"/>
      <c r="O110" s="117"/>
      <c r="P110" s="117"/>
      <c r="Q110" s="104"/>
      <c r="R110" s="104"/>
    </row>
    <row r="111" spans="1:18" ht="22.5" customHeight="1" x14ac:dyDescent="0.2">
      <c r="A111" s="21" t="s">
        <v>79</v>
      </c>
      <c r="B111" s="18" t="s">
        <v>67</v>
      </c>
      <c r="C111" s="97">
        <v>173730</v>
      </c>
      <c r="D111" s="97">
        <v>174995</v>
      </c>
      <c r="E111" s="98">
        <v>178495</v>
      </c>
      <c r="F111" s="99">
        <v>182065</v>
      </c>
      <c r="G111" s="98">
        <v>185706</v>
      </c>
      <c r="H111" s="99">
        <v>189420</v>
      </c>
      <c r="I111" s="98">
        <f t="shared" si="10"/>
        <v>194062.77</v>
      </c>
      <c r="J111" s="99">
        <f t="shared" si="11"/>
        <v>196996.80000000002</v>
      </c>
      <c r="K111" s="98">
        <f t="shared" si="10"/>
        <v>202795.59464999998</v>
      </c>
      <c r="L111" s="41"/>
      <c r="M111" s="117"/>
      <c r="N111" s="117"/>
      <c r="O111" s="117"/>
      <c r="P111" s="117"/>
      <c r="Q111" s="104"/>
      <c r="R111" s="104"/>
    </row>
    <row r="112" spans="1:18" ht="30" customHeight="1" x14ac:dyDescent="0.2">
      <c r="A112" s="55" t="s">
        <v>80</v>
      </c>
      <c r="B112" s="30" t="s">
        <v>67</v>
      </c>
      <c r="C112" s="108">
        <v>31599.360000000001</v>
      </c>
      <c r="D112" s="108">
        <v>32231.39</v>
      </c>
      <c r="E112" s="109">
        <v>32876.019999999997</v>
      </c>
      <c r="F112" s="110">
        <v>33533.54</v>
      </c>
      <c r="G112" s="109">
        <v>34204.21</v>
      </c>
      <c r="H112" s="110">
        <v>34888.29</v>
      </c>
      <c r="I112" s="98">
        <f t="shared" si="10"/>
        <v>35743.399449999997</v>
      </c>
      <c r="J112" s="99">
        <f t="shared" si="11"/>
        <v>36283.821600000003</v>
      </c>
      <c r="K112" s="98">
        <f t="shared" si="10"/>
        <v>37351.852425249992</v>
      </c>
      <c r="L112" s="52"/>
      <c r="M112" s="117"/>
      <c r="N112" s="117"/>
      <c r="O112" s="117"/>
      <c r="P112" s="117"/>
      <c r="Q112" s="104"/>
      <c r="R112" s="104"/>
    </row>
    <row r="113" spans="1:18" ht="27" customHeight="1" x14ac:dyDescent="0.2">
      <c r="A113" s="32" t="s">
        <v>81</v>
      </c>
      <c r="B113" s="33" t="s">
        <v>67</v>
      </c>
      <c r="C113" s="53">
        <f t="shared" ref="C113:K113" si="12">C115+C116+C119+C120</f>
        <v>81735</v>
      </c>
      <c r="D113" s="53">
        <f t="shared" si="12"/>
        <v>24041</v>
      </c>
      <c r="E113" s="54">
        <f t="shared" si="12"/>
        <v>25000</v>
      </c>
      <c r="F113" s="56">
        <f t="shared" si="12"/>
        <v>25500</v>
      </c>
      <c r="G113" s="54">
        <f t="shared" si="12"/>
        <v>25700</v>
      </c>
      <c r="H113" s="56">
        <f t="shared" si="12"/>
        <v>25800</v>
      </c>
      <c r="I113" s="54">
        <f t="shared" si="12"/>
        <v>26419.599999999999</v>
      </c>
      <c r="J113" s="56">
        <f t="shared" si="12"/>
        <v>26109.599999999999</v>
      </c>
      <c r="K113" s="54">
        <f t="shared" si="12"/>
        <v>27159.3488</v>
      </c>
      <c r="L113" s="59"/>
      <c r="M113" s="117"/>
      <c r="N113" s="117"/>
      <c r="O113" s="117"/>
      <c r="P113" s="117"/>
      <c r="Q113" s="104"/>
      <c r="R113" s="104"/>
    </row>
    <row r="114" spans="1:18" ht="15" customHeight="1" x14ac:dyDescent="0.2">
      <c r="A114" s="17" t="s">
        <v>82</v>
      </c>
      <c r="B114" s="18"/>
      <c r="C114" s="23"/>
      <c r="D114" s="23"/>
      <c r="E114" s="60"/>
      <c r="F114" s="61"/>
      <c r="G114" s="60"/>
      <c r="H114" s="61"/>
      <c r="I114" s="60"/>
      <c r="J114" s="61"/>
      <c r="K114" s="60"/>
      <c r="L114" s="41"/>
      <c r="M114" s="117"/>
      <c r="N114" s="117"/>
      <c r="O114" s="117"/>
      <c r="P114" s="117"/>
      <c r="Q114" s="104"/>
      <c r="R114" s="104"/>
    </row>
    <row r="115" spans="1:18" ht="40.5" customHeight="1" x14ac:dyDescent="0.2">
      <c r="A115" s="20" t="s">
        <v>83</v>
      </c>
      <c r="B115" s="18" t="s">
        <v>67</v>
      </c>
      <c r="C115" s="96">
        <v>78503</v>
      </c>
      <c r="D115" s="97">
        <v>0</v>
      </c>
      <c r="E115" s="98">
        <v>0</v>
      </c>
      <c r="F115" s="99">
        <v>0</v>
      </c>
      <c r="G115" s="98">
        <v>0</v>
      </c>
      <c r="H115" s="99">
        <v>0</v>
      </c>
      <c r="I115" s="98">
        <v>0</v>
      </c>
      <c r="J115" s="99">
        <v>0</v>
      </c>
      <c r="K115" s="98">
        <v>0</v>
      </c>
      <c r="L115" s="41"/>
      <c r="M115" s="117"/>
      <c r="N115" s="117"/>
      <c r="O115" s="117"/>
      <c r="P115" s="117"/>
      <c r="Q115" s="104"/>
      <c r="R115" s="104"/>
    </row>
    <row r="116" spans="1:18" ht="19.5" customHeight="1" x14ac:dyDescent="0.2">
      <c r="A116" s="20" t="s">
        <v>84</v>
      </c>
      <c r="B116" s="18" t="s">
        <v>67</v>
      </c>
      <c r="C116" s="96">
        <v>100</v>
      </c>
      <c r="D116" s="97">
        <v>0</v>
      </c>
      <c r="E116" s="98">
        <v>0</v>
      </c>
      <c r="F116" s="99">
        <v>0</v>
      </c>
      <c r="G116" s="98">
        <v>0</v>
      </c>
      <c r="H116" s="99">
        <v>0</v>
      </c>
      <c r="I116" s="98">
        <v>0</v>
      </c>
      <c r="J116" s="99">
        <v>0</v>
      </c>
      <c r="K116" s="98">
        <v>0</v>
      </c>
      <c r="L116" s="41"/>
      <c r="M116" s="117"/>
      <c r="N116" s="117"/>
      <c r="O116" s="117"/>
      <c r="P116" s="117"/>
      <c r="Q116" s="104"/>
      <c r="R116" s="104"/>
    </row>
    <row r="117" spans="1:18" ht="14.25" customHeight="1" x14ac:dyDescent="0.2">
      <c r="A117" s="17" t="s">
        <v>41</v>
      </c>
      <c r="B117" s="18"/>
      <c r="C117" s="96"/>
      <c r="D117" s="97"/>
      <c r="E117" s="98"/>
      <c r="F117" s="99"/>
      <c r="G117" s="98"/>
      <c r="H117" s="99"/>
      <c r="I117" s="98"/>
      <c r="J117" s="99"/>
      <c r="K117" s="98"/>
      <c r="L117" s="41"/>
      <c r="M117" s="117"/>
      <c r="N117" s="117"/>
      <c r="O117" s="117"/>
      <c r="P117" s="117"/>
      <c r="Q117" s="104"/>
      <c r="R117" s="104"/>
    </row>
    <row r="118" spans="1:18" ht="29.25" customHeight="1" x14ac:dyDescent="0.2">
      <c r="A118" s="21" t="s">
        <v>85</v>
      </c>
      <c r="B118" s="18" t="s">
        <v>67</v>
      </c>
      <c r="C118" s="96">
        <v>0</v>
      </c>
      <c r="D118" s="97">
        <v>0</v>
      </c>
      <c r="E118" s="98">
        <v>0</v>
      </c>
      <c r="F118" s="99">
        <v>0</v>
      </c>
      <c r="G118" s="98">
        <v>0</v>
      </c>
      <c r="H118" s="99">
        <v>0</v>
      </c>
      <c r="I118" s="98">
        <v>0</v>
      </c>
      <c r="J118" s="99">
        <v>0</v>
      </c>
      <c r="K118" s="98">
        <v>0</v>
      </c>
      <c r="L118" s="41"/>
      <c r="M118" s="117"/>
      <c r="N118" s="117"/>
      <c r="O118" s="117"/>
      <c r="P118" s="117"/>
      <c r="Q118" s="104"/>
      <c r="R118" s="104"/>
    </row>
    <row r="119" spans="1:18" ht="22.5" customHeight="1" x14ac:dyDescent="0.2">
      <c r="A119" s="21" t="s">
        <v>86</v>
      </c>
      <c r="B119" s="18" t="s">
        <v>67</v>
      </c>
      <c r="C119" s="96">
        <v>3132</v>
      </c>
      <c r="D119" s="97">
        <v>24041</v>
      </c>
      <c r="E119" s="98">
        <v>25000</v>
      </c>
      <c r="F119" s="99">
        <v>25500</v>
      </c>
      <c r="G119" s="98">
        <v>25700</v>
      </c>
      <c r="H119" s="99">
        <v>25800</v>
      </c>
      <c r="I119" s="98">
        <v>26419.599999999999</v>
      </c>
      <c r="J119" s="99">
        <v>26109.599999999999</v>
      </c>
      <c r="K119" s="98">
        <v>27159.3488</v>
      </c>
      <c r="L119" s="41"/>
      <c r="M119" s="117"/>
      <c r="N119" s="117"/>
      <c r="O119" s="117"/>
      <c r="P119" s="117"/>
      <c r="Q119" s="104"/>
      <c r="R119" s="104"/>
    </row>
    <row r="120" spans="1:18" ht="22.5" customHeight="1" x14ac:dyDescent="0.2">
      <c r="A120" s="21" t="s">
        <v>87</v>
      </c>
      <c r="B120" s="18" t="s">
        <v>67</v>
      </c>
      <c r="C120" s="96"/>
      <c r="D120" s="97"/>
      <c r="E120" s="98"/>
      <c r="F120" s="99"/>
      <c r="G120" s="98"/>
      <c r="H120" s="99"/>
      <c r="I120" s="98"/>
      <c r="J120" s="99"/>
      <c r="K120" s="98"/>
      <c r="L120" s="41"/>
      <c r="M120" s="117"/>
      <c r="N120" s="117"/>
      <c r="O120" s="117"/>
      <c r="P120" s="117"/>
      <c r="Q120" s="104"/>
      <c r="R120" s="104"/>
    </row>
    <row r="121" spans="1:18" ht="19.5" customHeight="1" x14ac:dyDescent="0.2">
      <c r="A121" s="55" t="s">
        <v>88</v>
      </c>
      <c r="B121" s="30" t="s">
        <v>67</v>
      </c>
      <c r="C121" s="123">
        <v>0</v>
      </c>
      <c r="D121" s="108">
        <v>0</v>
      </c>
      <c r="E121" s="109">
        <v>0</v>
      </c>
      <c r="F121" s="110">
        <v>0</v>
      </c>
      <c r="G121" s="109">
        <v>0</v>
      </c>
      <c r="H121" s="110">
        <v>0</v>
      </c>
      <c r="I121" s="109">
        <v>0</v>
      </c>
      <c r="J121" s="110">
        <v>0</v>
      </c>
      <c r="K121" s="109">
        <v>0</v>
      </c>
      <c r="L121" s="66"/>
      <c r="M121" s="117"/>
      <c r="N121" s="117"/>
      <c r="O121" s="117"/>
      <c r="P121" s="117"/>
      <c r="Q121" s="104"/>
      <c r="R121" s="104"/>
    </row>
    <row r="122" spans="1:18" ht="28.5" customHeight="1" x14ac:dyDescent="0.2">
      <c r="A122" s="32" t="s">
        <v>89</v>
      </c>
      <c r="B122" s="33" t="s">
        <v>67</v>
      </c>
      <c r="C122" s="53">
        <f t="shared" ref="C122:K122" si="13">SUM(C124,C125,C126,C127)</f>
        <v>175195.11</v>
      </c>
      <c r="D122" s="53">
        <f t="shared" si="13"/>
        <v>166513</v>
      </c>
      <c r="E122" s="54">
        <f t="shared" si="13"/>
        <v>174839</v>
      </c>
      <c r="F122" s="56">
        <f t="shared" si="13"/>
        <v>183580</v>
      </c>
      <c r="G122" s="54">
        <f t="shared" si="13"/>
        <v>192759</v>
      </c>
      <c r="H122" s="56">
        <f t="shared" si="13"/>
        <v>202305.16000000003</v>
      </c>
      <c r="I122" s="54">
        <f t="shared" si="13"/>
        <v>212998.69500000001</v>
      </c>
      <c r="J122" s="56">
        <f t="shared" si="13"/>
        <v>222940.28632000004</v>
      </c>
      <c r="K122" s="54">
        <f t="shared" si="13"/>
        <v>235363.55797499997</v>
      </c>
      <c r="L122" s="51"/>
      <c r="M122" s="117"/>
      <c r="N122" s="117"/>
      <c r="O122" s="117"/>
      <c r="P122" s="117"/>
      <c r="Q122" s="104"/>
      <c r="R122" s="104"/>
    </row>
    <row r="123" spans="1:18" ht="15" customHeight="1" x14ac:dyDescent="0.2">
      <c r="A123" s="17" t="s">
        <v>82</v>
      </c>
      <c r="B123" s="18"/>
      <c r="C123" s="22"/>
      <c r="D123" s="22"/>
      <c r="E123" s="44"/>
      <c r="F123" s="48"/>
      <c r="G123" s="44"/>
      <c r="H123" s="48"/>
      <c r="I123" s="44"/>
      <c r="J123" s="48"/>
      <c r="K123" s="44"/>
      <c r="L123" s="41"/>
      <c r="M123" s="117"/>
      <c r="N123" s="117"/>
      <c r="O123" s="117"/>
      <c r="P123" s="117"/>
      <c r="Q123" s="104"/>
      <c r="R123" s="104"/>
    </row>
    <row r="124" spans="1:18" ht="40.5" customHeight="1" x14ac:dyDescent="0.2">
      <c r="A124" s="20" t="s">
        <v>90</v>
      </c>
      <c r="B124" s="18" t="s">
        <v>67</v>
      </c>
      <c r="C124" s="97">
        <v>98036.89</v>
      </c>
      <c r="D124" s="97">
        <v>101580</v>
      </c>
      <c r="E124" s="98">
        <v>106659</v>
      </c>
      <c r="F124" s="99">
        <v>111992</v>
      </c>
      <c r="G124" s="98">
        <v>117592</v>
      </c>
      <c r="H124" s="99">
        <f t="shared" ref="H124:J127" si="14">F124*110.2%</f>
        <v>123415.18400000001</v>
      </c>
      <c r="I124" s="98">
        <f t="shared" ref="I124:K127" si="15">G124*110.5%</f>
        <v>129939.16</v>
      </c>
      <c r="J124" s="99">
        <f t="shared" si="14"/>
        <v>136003.53276800003</v>
      </c>
      <c r="K124" s="98">
        <f t="shared" si="15"/>
        <v>143582.77179999999</v>
      </c>
      <c r="L124" s="41"/>
      <c r="M124" s="117"/>
      <c r="N124" s="117"/>
      <c r="O124" s="117"/>
      <c r="P124" s="117"/>
      <c r="Q124" s="104"/>
      <c r="R124" s="104"/>
    </row>
    <row r="125" spans="1:18" ht="25.5" customHeight="1" x14ac:dyDescent="0.2">
      <c r="A125" s="20" t="s">
        <v>91</v>
      </c>
      <c r="B125" s="18" t="s">
        <v>67</v>
      </c>
      <c r="C125" s="97">
        <v>45511.98</v>
      </c>
      <c r="D125" s="97">
        <v>36433</v>
      </c>
      <c r="E125" s="98">
        <v>38255</v>
      </c>
      <c r="F125" s="99">
        <v>40167</v>
      </c>
      <c r="G125" s="98">
        <v>42175</v>
      </c>
      <c r="H125" s="99">
        <f t="shared" si="14"/>
        <v>44264.034000000007</v>
      </c>
      <c r="I125" s="98">
        <f t="shared" si="15"/>
        <v>46603.375</v>
      </c>
      <c r="J125" s="99">
        <f t="shared" si="14"/>
        <v>48778.965468000009</v>
      </c>
      <c r="K125" s="98">
        <f t="shared" si="15"/>
        <v>51496.729375000003</v>
      </c>
      <c r="L125" s="41"/>
      <c r="M125" s="117"/>
      <c r="N125" s="117"/>
      <c r="O125" s="117"/>
      <c r="P125" s="117"/>
      <c r="Q125" s="104"/>
      <c r="R125" s="104"/>
    </row>
    <row r="126" spans="1:18" ht="25.5" customHeight="1" x14ac:dyDescent="0.2">
      <c r="A126" s="20" t="s">
        <v>92</v>
      </c>
      <c r="B126" s="18" t="s">
        <v>67</v>
      </c>
      <c r="C126" s="97">
        <v>0</v>
      </c>
      <c r="D126" s="97">
        <v>0</v>
      </c>
      <c r="E126" s="98">
        <v>0</v>
      </c>
      <c r="F126" s="99">
        <v>0</v>
      </c>
      <c r="G126" s="98">
        <v>0</v>
      </c>
      <c r="H126" s="99">
        <f t="shared" si="14"/>
        <v>0</v>
      </c>
      <c r="I126" s="98">
        <f t="shared" si="15"/>
        <v>0</v>
      </c>
      <c r="J126" s="99">
        <f t="shared" si="14"/>
        <v>0</v>
      </c>
      <c r="K126" s="98">
        <f t="shared" si="15"/>
        <v>0</v>
      </c>
      <c r="L126" s="41"/>
      <c r="M126" s="117"/>
      <c r="N126" s="117"/>
      <c r="O126" s="117"/>
      <c r="P126" s="117"/>
      <c r="Q126" s="104"/>
      <c r="R126" s="104"/>
    </row>
    <row r="127" spans="1:18" ht="25.5" customHeight="1" x14ac:dyDescent="0.2">
      <c r="A127" s="20" t="s">
        <v>93</v>
      </c>
      <c r="B127" s="18" t="s">
        <v>67</v>
      </c>
      <c r="C127" s="97">
        <v>31646.240000000002</v>
      </c>
      <c r="D127" s="97">
        <v>28500</v>
      </c>
      <c r="E127" s="98">
        <v>29925</v>
      </c>
      <c r="F127" s="99">
        <v>31421</v>
      </c>
      <c r="G127" s="98">
        <v>32992</v>
      </c>
      <c r="H127" s="99">
        <f t="shared" si="14"/>
        <v>34625.942000000003</v>
      </c>
      <c r="I127" s="98">
        <f t="shared" si="15"/>
        <v>36456.159999999996</v>
      </c>
      <c r="J127" s="99">
        <f t="shared" si="14"/>
        <v>38157.788084000007</v>
      </c>
      <c r="K127" s="98">
        <f t="shared" si="15"/>
        <v>40284.056799999998</v>
      </c>
      <c r="L127" s="41"/>
      <c r="M127" s="117"/>
      <c r="N127" s="117"/>
      <c r="O127" s="117"/>
      <c r="P127" s="117"/>
      <c r="Q127" s="104"/>
      <c r="R127" s="104"/>
    </row>
    <row r="128" spans="1:18" ht="29.25" customHeight="1" x14ac:dyDescent="0.2">
      <c r="A128" s="20" t="s">
        <v>94</v>
      </c>
      <c r="B128" s="18" t="s">
        <v>95</v>
      </c>
      <c r="C128" s="97">
        <v>24317.4</v>
      </c>
      <c r="D128" s="22">
        <f t="shared" ref="D128:K128" si="16">IF((ISERROR(D124/D53/12*1000)),0,(D124/D53/12*1000))</f>
        <v>25193.452380952378</v>
      </c>
      <c r="E128" s="44">
        <f t="shared" si="16"/>
        <v>26611.526946107784</v>
      </c>
      <c r="F128" s="48">
        <f t="shared" si="16"/>
        <v>28627.811860940696</v>
      </c>
      <c r="G128" s="44">
        <f t="shared" si="16"/>
        <v>29605.236656596171</v>
      </c>
      <c r="H128" s="48">
        <f t="shared" si="16"/>
        <v>31644.918974358978</v>
      </c>
      <c r="I128" s="44">
        <f t="shared" si="16"/>
        <v>32812.919191919194</v>
      </c>
      <c r="J128" s="48">
        <f t="shared" si="16"/>
        <v>34980.332502057623</v>
      </c>
      <c r="K128" s="44">
        <f t="shared" si="16"/>
        <v>36368.48323201621</v>
      </c>
      <c r="L128" s="41"/>
      <c r="M128" s="117"/>
      <c r="N128" s="117"/>
      <c r="O128" s="117"/>
      <c r="P128" s="117"/>
      <c r="Q128" s="104"/>
      <c r="R128" s="104"/>
    </row>
    <row r="129" spans="1:18" ht="29.25" customHeight="1" x14ac:dyDescent="0.2">
      <c r="A129" s="20" t="s">
        <v>96</v>
      </c>
      <c r="B129" s="18" t="s">
        <v>95</v>
      </c>
      <c r="C129" s="97">
        <v>14700.25</v>
      </c>
      <c r="D129" s="22">
        <f t="shared" ref="D129:K131" si="17">IF((ISERROR(D125/D55/12*1000)),0,(D125/D55/12*1000))</f>
        <v>11953.08398950131</v>
      </c>
      <c r="E129" s="44">
        <f t="shared" si="17"/>
        <v>12308.55855855856</v>
      </c>
      <c r="F129" s="48">
        <f t="shared" si="17"/>
        <v>13496.975806451614</v>
      </c>
      <c r="G129" s="44">
        <f t="shared" si="17"/>
        <v>13622.416020671835</v>
      </c>
      <c r="H129" s="48">
        <f t="shared" si="17"/>
        <v>14933.884615384619</v>
      </c>
      <c r="I129" s="44">
        <f t="shared" si="17"/>
        <v>15111.340791180284</v>
      </c>
      <c r="J129" s="48">
        <f t="shared" si="17"/>
        <v>16524.039792682932</v>
      </c>
      <c r="K129" s="44">
        <f t="shared" si="17"/>
        <v>16763.258260091145</v>
      </c>
      <c r="L129" s="41"/>
      <c r="M129" s="117"/>
      <c r="N129" s="117"/>
      <c r="O129" s="117"/>
      <c r="P129" s="117"/>
      <c r="Q129" s="104"/>
      <c r="R129" s="104"/>
    </row>
    <row r="130" spans="1:18" ht="29.25" customHeight="1" x14ac:dyDescent="0.2">
      <c r="A130" s="20" t="s">
        <v>97</v>
      </c>
      <c r="B130" s="18" t="s">
        <v>95</v>
      </c>
      <c r="C130" s="97">
        <v>0</v>
      </c>
      <c r="D130" s="22">
        <f t="shared" si="17"/>
        <v>0</v>
      </c>
      <c r="E130" s="44">
        <f t="shared" si="17"/>
        <v>0</v>
      </c>
      <c r="F130" s="48">
        <f t="shared" si="17"/>
        <v>0</v>
      </c>
      <c r="G130" s="44">
        <f t="shared" si="17"/>
        <v>0</v>
      </c>
      <c r="H130" s="48">
        <f t="shared" si="17"/>
        <v>0</v>
      </c>
      <c r="I130" s="44">
        <f t="shared" si="17"/>
        <v>0</v>
      </c>
      <c r="J130" s="48">
        <f t="shared" si="17"/>
        <v>0</v>
      </c>
      <c r="K130" s="44">
        <f t="shared" si="17"/>
        <v>0</v>
      </c>
      <c r="L130" s="41"/>
      <c r="M130" s="117"/>
      <c r="N130" s="117"/>
      <c r="O130" s="117"/>
      <c r="P130" s="117"/>
      <c r="Q130" s="104"/>
      <c r="R130" s="104"/>
    </row>
    <row r="131" spans="1:18" ht="29.25" customHeight="1" x14ac:dyDescent="0.2">
      <c r="A131" s="62" t="s">
        <v>98</v>
      </c>
      <c r="B131" s="30" t="s">
        <v>95</v>
      </c>
      <c r="C131" s="108">
        <v>27470.69</v>
      </c>
      <c r="D131" s="63">
        <f t="shared" si="17"/>
        <v>30844.155844155845</v>
      </c>
      <c r="E131" s="64">
        <f t="shared" si="17"/>
        <v>31971.153846153844</v>
      </c>
      <c r="F131" s="65">
        <f t="shared" si="17"/>
        <v>33144.514767932487</v>
      </c>
      <c r="G131" s="64">
        <f t="shared" si="17"/>
        <v>34366.666666666664</v>
      </c>
      <c r="H131" s="65">
        <f t="shared" si="17"/>
        <v>36525.255274261603</v>
      </c>
      <c r="I131" s="64">
        <f t="shared" si="17"/>
        <v>37975.166666666657</v>
      </c>
      <c r="J131" s="65">
        <f t="shared" si="17"/>
        <v>39747.695920833343</v>
      </c>
      <c r="K131" s="64">
        <f t="shared" si="17"/>
        <v>41444.502880658431</v>
      </c>
      <c r="L131" s="52"/>
      <c r="M131" s="117"/>
      <c r="N131" s="117"/>
      <c r="O131" s="117"/>
      <c r="P131" s="117"/>
      <c r="Q131" s="104"/>
      <c r="R131" s="104"/>
    </row>
    <row r="132" spans="1:18" ht="45" customHeight="1" x14ac:dyDescent="0.2">
      <c r="A132" s="32" t="s">
        <v>99</v>
      </c>
      <c r="B132" s="33" t="s">
        <v>67</v>
      </c>
      <c r="C132" s="53">
        <f t="shared" ref="C132:K132" si="18">C134+C135+C136+C137</f>
        <v>24538.399999999998</v>
      </c>
      <c r="D132" s="53">
        <f t="shared" si="18"/>
        <v>21531.02</v>
      </c>
      <c r="E132" s="54">
        <f t="shared" si="18"/>
        <v>21497</v>
      </c>
      <c r="F132" s="56">
        <f t="shared" si="18"/>
        <v>22287.84</v>
      </c>
      <c r="G132" s="54">
        <f t="shared" si="18"/>
        <v>23107.49</v>
      </c>
      <c r="H132" s="56">
        <f t="shared" si="18"/>
        <v>23957.29</v>
      </c>
      <c r="I132" s="54">
        <f t="shared" si="18"/>
        <v>24956.089199999999</v>
      </c>
      <c r="J132" s="56">
        <f t="shared" si="18"/>
        <v>25754.086749999995</v>
      </c>
      <c r="K132" s="54">
        <f t="shared" si="18"/>
        <v>26952.576335999998</v>
      </c>
      <c r="L132" s="73"/>
      <c r="M132" s="117"/>
      <c r="N132" s="117"/>
      <c r="O132" s="117"/>
      <c r="P132" s="117"/>
      <c r="Q132" s="104"/>
      <c r="R132" s="104"/>
    </row>
    <row r="133" spans="1:18" ht="13.5" customHeight="1" x14ac:dyDescent="0.2">
      <c r="A133" s="17" t="s">
        <v>82</v>
      </c>
      <c r="B133" s="18"/>
      <c r="C133" s="24"/>
      <c r="D133" s="22"/>
      <c r="E133" s="44"/>
      <c r="F133" s="48"/>
      <c r="G133" s="44"/>
      <c r="H133" s="48"/>
      <c r="I133" s="44"/>
      <c r="J133" s="48"/>
      <c r="K133" s="44"/>
      <c r="L133" s="40"/>
      <c r="M133" s="117"/>
      <c r="N133" s="117"/>
      <c r="O133" s="117"/>
      <c r="P133" s="117"/>
      <c r="Q133" s="104"/>
      <c r="R133" s="104"/>
    </row>
    <row r="134" spans="1:18" ht="25.5" customHeight="1" x14ac:dyDescent="0.2">
      <c r="A134" s="20" t="s">
        <v>100</v>
      </c>
      <c r="B134" s="18" t="s">
        <v>67</v>
      </c>
      <c r="C134" s="97">
        <v>23758.799999999999</v>
      </c>
      <c r="D134" s="97">
        <v>21194</v>
      </c>
      <c r="E134" s="98">
        <v>20700</v>
      </c>
      <c r="F134" s="99">
        <v>21461.759999999998</v>
      </c>
      <c r="G134" s="98">
        <v>22251.55</v>
      </c>
      <c r="H134" s="99">
        <v>23070.41</v>
      </c>
      <c r="I134" s="98">
        <f t="shared" ref="I134:K137" si="19">G134*108%</f>
        <v>24031.673999999999</v>
      </c>
      <c r="J134" s="99">
        <f t="shared" ref="J134:J137" si="20">H134*107.5%</f>
        <v>24800.690749999998</v>
      </c>
      <c r="K134" s="98">
        <f t="shared" si="19"/>
        <v>25954.207920000001</v>
      </c>
      <c r="L134" s="40"/>
      <c r="M134" s="117"/>
      <c r="N134" s="117"/>
      <c r="O134" s="117"/>
      <c r="P134" s="117"/>
      <c r="Q134" s="104"/>
      <c r="R134" s="104"/>
    </row>
    <row r="135" spans="1:18" ht="22.5" customHeight="1" x14ac:dyDescent="0.2">
      <c r="A135" s="20" t="s">
        <v>101</v>
      </c>
      <c r="B135" s="18" t="s">
        <v>67</v>
      </c>
      <c r="C135" s="97">
        <v>-6.8</v>
      </c>
      <c r="D135" s="97">
        <v>20.5</v>
      </c>
      <c r="E135" s="98">
        <v>0</v>
      </c>
      <c r="F135" s="99">
        <v>0</v>
      </c>
      <c r="G135" s="98">
        <v>0</v>
      </c>
      <c r="H135" s="99">
        <v>0</v>
      </c>
      <c r="I135" s="98">
        <f t="shared" si="19"/>
        <v>0</v>
      </c>
      <c r="J135" s="99">
        <f t="shared" si="20"/>
        <v>0</v>
      </c>
      <c r="K135" s="98">
        <f t="shared" si="19"/>
        <v>0</v>
      </c>
      <c r="L135" s="40"/>
      <c r="M135" s="117"/>
      <c r="N135" s="117"/>
      <c r="O135" s="117"/>
      <c r="P135" s="117"/>
      <c r="Q135" s="104"/>
      <c r="R135" s="104"/>
    </row>
    <row r="136" spans="1:18" ht="57.75" customHeight="1" x14ac:dyDescent="0.2">
      <c r="A136" s="20" t="s">
        <v>102</v>
      </c>
      <c r="B136" s="18" t="s">
        <v>67</v>
      </c>
      <c r="C136" s="97">
        <v>39.6</v>
      </c>
      <c r="D136" s="97">
        <v>9.7200000000000006</v>
      </c>
      <c r="E136" s="98">
        <v>20</v>
      </c>
      <c r="F136" s="99">
        <v>20.5</v>
      </c>
      <c r="G136" s="98">
        <v>20.7</v>
      </c>
      <c r="H136" s="99">
        <v>20.9</v>
      </c>
      <c r="I136" s="98">
        <f t="shared" si="19"/>
        <v>22.356000000000002</v>
      </c>
      <c r="J136" s="99">
        <f t="shared" si="20"/>
        <v>22.467499999999998</v>
      </c>
      <c r="K136" s="98">
        <f t="shared" si="19"/>
        <v>24.144480000000005</v>
      </c>
      <c r="L136" s="40"/>
      <c r="M136" s="117"/>
      <c r="N136" s="117"/>
      <c r="O136" s="117"/>
      <c r="P136" s="117"/>
      <c r="Q136" s="104"/>
      <c r="R136" s="104"/>
    </row>
    <row r="137" spans="1:18" ht="19.5" customHeight="1" x14ac:dyDescent="0.2">
      <c r="A137" s="20" t="s">
        <v>103</v>
      </c>
      <c r="B137" s="18" t="s">
        <v>67</v>
      </c>
      <c r="C137" s="97">
        <v>746.8</v>
      </c>
      <c r="D137" s="97">
        <v>306.8</v>
      </c>
      <c r="E137" s="98">
        <v>777</v>
      </c>
      <c r="F137" s="99">
        <v>805.58</v>
      </c>
      <c r="G137" s="98">
        <v>835.24</v>
      </c>
      <c r="H137" s="99">
        <v>865.98</v>
      </c>
      <c r="I137" s="98">
        <f t="shared" si="19"/>
        <v>902.05920000000003</v>
      </c>
      <c r="J137" s="99">
        <f t="shared" si="20"/>
        <v>930.92849999999999</v>
      </c>
      <c r="K137" s="98">
        <f t="shared" si="19"/>
        <v>974.22393600000009</v>
      </c>
      <c r="L137" s="40"/>
      <c r="M137" s="117"/>
      <c r="N137" s="117"/>
      <c r="O137" s="117"/>
      <c r="P137" s="117"/>
      <c r="Q137" s="104"/>
      <c r="R137" s="104"/>
    </row>
    <row r="138" spans="1:18" ht="31.5" customHeight="1" x14ac:dyDescent="0.2">
      <c r="A138" s="67" t="s">
        <v>104</v>
      </c>
      <c r="B138" s="68" t="s">
        <v>67</v>
      </c>
      <c r="C138" s="124">
        <v>0</v>
      </c>
      <c r="D138" s="124">
        <v>0</v>
      </c>
      <c r="E138" s="125">
        <v>0</v>
      </c>
      <c r="F138" s="110">
        <v>0</v>
      </c>
      <c r="G138" s="109">
        <v>0</v>
      </c>
      <c r="H138" s="110">
        <v>0</v>
      </c>
      <c r="I138" s="109">
        <v>0</v>
      </c>
      <c r="J138" s="110">
        <v>0</v>
      </c>
      <c r="K138" s="109">
        <v>0</v>
      </c>
      <c r="L138" s="74"/>
      <c r="M138" s="117"/>
      <c r="N138" s="117"/>
      <c r="O138" s="117"/>
      <c r="P138" s="103"/>
      <c r="Q138" s="104"/>
      <c r="R138" s="104"/>
    </row>
    <row r="139" spans="1:18" s="27" customFormat="1" ht="11.25" customHeight="1" x14ac:dyDescent="0.2">
      <c r="A139" s="69" t="s">
        <v>12</v>
      </c>
      <c r="B139" s="70"/>
      <c r="C139" s="71"/>
      <c r="D139" s="71"/>
      <c r="E139" s="71"/>
      <c r="F139" s="71"/>
      <c r="G139" s="71"/>
      <c r="H139" s="71"/>
      <c r="I139" s="71"/>
      <c r="J139" s="71"/>
      <c r="K139" s="71"/>
      <c r="L139" s="72"/>
      <c r="M139" s="126"/>
      <c r="N139" s="117"/>
      <c r="O139" s="126"/>
      <c r="P139" s="126"/>
      <c r="Q139" s="126"/>
      <c r="R139" s="126"/>
    </row>
    <row r="140" spans="1:18" ht="11.25" customHeight="1" x14ac:dyDescent="0.2">
      <c r="A140" s="77" t="s">
        <v>105</v>
      </c>
      <c r="B140" s="78"/>
      <c r="C140" s="78"/>
      <c r="D140" s="78"/>
      <c r="E140" s="79"/>
      <c r="F140" s="77"/>
      <c r="G140" s="79"/>
      <c r="H140" s="77"/>
      <c r="I140" s="79"/>
      <c r="J140" s="77"/>
      <c r="K140" s="79"/>
      <c r="L140" s="51"/>
      <c r="M140" s="103"/>
      <c r="N140" s="103"/>
      <c r="O140" s="103"/>
      <c r="P140" s="103"/>
      <c r="Q140" s="104"/>
      <c r="R140" s="104"/>
    </row>
    <row r="141" spans="1:18" ht="54" customHeight="1" x14ac:dyDescent="0.15">
      <c r="A141" s="25" t="s">
        <v>106</v>
      </c>
      <c r="B141" s="26" t="s">
        <v>18</v>
      </c>
      <c r="C141" s="89">
        <v>5679</v>
      </c>
      <c r="D141" s="89">
        <v>5548</v>
      </c>
      <c r="E141" s="90">
        <v>5410</v>
      </c>
      <c r="F141" s="91">
        <v>5277</v>
      </c>
      <c r="G141" s="90">
        <v>5285</v>
      </c>
      <c r="H141" s="91">
        <v>5145</v>
      </c>
      <c r="I141" s="90">
        <v>5170</v>
      </c>
      <c r="J141" s="91">
        <v>5027</v>
      </c>
      <c r="K141" s="90">
        <v>5066</v>
      </c>
      <c r="L141" s="92" t="s">
        <v>107</v>
      </c>
      <c r="M141" s="103"/>
      <c r="N141" s="103"/>
      <c r="O141" s="103"/>
      <c r="P141" s="103"/>
      <c r="Q141" s="104"/>
      <c r="R141" s="104"/>
    </row>
    <row r="142" spans="1:18" ht="11.25" customHeight="1" x14ac:dyDescent="0.2">
      <c r="A142" s="75" t="s">
        <v>108</v>
      </c>
      <c r="B142" s="76"/>
      <c r="C142" s="76"/>
      <c r="D142" s="76"/>
      <c r="E142" s="80"/>
      <c r="F142" s="77"/>
      <c r="G142" s="79"/>
      <c r="H142" s="77"/>
      <c r="I142" s="79"/>
      <c r="J142" s="77"/>
      <c r="K142" s="79"/>
      <c r="L142" s="50"/>
      <c r="M142" s="103"/>
      <c r="N142" s="103"/>
      <c r="O142" s="103"/>
      <c r="P142" s="103"/>
      <c r="Q142" s="104"/>
      <c r="R142" s="104"/>
    </row>
    <row r="143" spans="1:18" ht="63" customHeight="1" x14ac:dyDescent="0.15">
      <c r="A143" s="25" t="s">
        <v>109</v>
      </c>
      <c r="B143" s="26" t="s">
        <v>18</v>
      </c>
      <c r="C143" s="89">
        <v>1913</v>
      </c>
      <c r="D143" s="89">
        <v>1919</v>
      </c>
      <c r="E143" s="100">
        <v>1911</v>
      </c>
      <c r="F143" s="91">
        <v>1889</v>
      </c>
      <c r="G143" s="90">
        <v>1905</v>
      </c>
      <c r="H143" s="91">
        <v>1886</v>
      </c>
      <c r="I143" s="90">
        <v>1902</v>
      </c>
      <c r="J143" s="91">
        <v>1883</v>
      </c>
      <c r="K143" s="90">
        <v>1899</v>
      </c>
      <c r="L143" s="101" t="s">
        <v>51</v>
      </c>
      <c r="M143" s="103"/>
      <c r="N143" s="103"/>
      <c r="O143" s="103"/>
      <c r="P143" s="103"/>
      <c r="Q143" s="104"/>
      <c r="R143" s="104"/>
    </row>
  </sheetData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dxfId="8" priority="7" stopIfTrue="1" operator="lessThan">
      <formula>$F$11</formula>
    </cfRule>
  </conditionalFormatting>
  <conditionalFormatting sqref="G141">
    <cfRule type="cellIs" dxfId="7" priority="4" stopIfTrue="1" operator="lessThan">
      <formula>$F$11</formula>
    </cfRule>
  </conditionalFormatting>
  <conditionalFormatting sqref="G143">
    <cfRule type="cellIs" dxfId="6" priority="1" stopIfTrue="1" operator="lessThan">
      <formula>$F$11</formula>
    </cfRule>
  </conditionalFormatting>
  <conditionalFormatting sqref="I51">
    <cfRule type="cellIs" dxfId="5" priority="8" stopIfTrue="1" operator="lessThan">
      <formula>$H$11</formula>
    </cfRule>
  </conditionalFormatting>
  <conditionalFormatting sqref="I141">
    <cfRule type="cellIs" dxfId="4" priority="5" stopIfTrue="1" operator="lessThan">
      <formula>$H$11</formula>
    </cfRule>
  </conditionalFormatting>
  <conditionalFormatting sqref="I143">
    <cfRule type="cellIs" dxfId="3" priority="2" stopIfTrue="1" operator="lessThan">
      <formula>$H$11</formula>
    </cfRule>
  </conditionalFormatting>
  <conditionalFormatting sqref="K51">
    <cfRule type="cellIs" dxfId="2" priority="9" stopIfTrue="1" operator="lessThan">
      <formula>$J$11</formula>
    </cfRule>
  </conditionalFormatting>
  <conditionalFormatting sqref="K141">
    <cfRule type="cellIs" dxfId="1" priority="6" stopIfTrue="1" operator="lessThan">
      <formula>$J$11</formula>
    </cfRule>
  </conditionalFormatting>
  <conditionalFormatting sqref="K143">
    <cfRule type="cellIs" dxfId="0" priority="3" stopIfTrue="1" operator="lessThan">
      <formula>$J$11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2024-05-06T14:24:54Z</cp:lastPrinted>
  <dcterms:created xsi:type="dcterms:W3CDTF">2024-05-03T13:21:38Z</dcterms:created>
  <dcterms:modified xsi:type="dcterms:W3CDTF">2024-08-30T05:59:37Z</dcterms:modified>
</cp:coreProperties>
</file>